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3 2025\"/>
    </mc:Choice>
  </mc:AlternateContent>
  <bookViews>
    <workbookView xWindow="240" yWindow="1215" windowWidth="20115" windowHeight="6345"/>
  </bookViews>
  <sheets>
    <sheet name="Sheet1" sheetId="39" r:id="rId1"/>
  </sheets>
  <definedNames>
    <definedName name="_xlnm._FilterDatabase" localSheetId="0" hidden="1">Sheet1!$F$9:$F$54</definedName>
    <definedName name="_xlnm.Print_Area" localSheetId="0">Sheet1!$A$1:$I$64</definedName>
    <definedName name="_xlnm.Print_Titles" localSheetId="0">Sheet1!$8:$9</definedName>
  </definedNames>
  <calcPr calcId="152511"/>
</workbook>
</file>

<file path=xl/calcChain.xml><?xml version="1.0" encoding="utf-8"?>
<calcChain xmlns="http://schemas.openxmlformats.org/spreadsheetml/2006/main">
  <c r="F50" i="39" l="1"/>
  <c r="G49" i="39"/>
  <c r="F49" i="39" s="1"/>
  <c r="F48" i="39"/>
  <c r="G45" i="39"/>
  <c r="F45" i="39" s="1"/>
  <c r="G44" i="39"/>
  <c r="F44" i="39"/>
  <c r="G43" i="39"/>
  <c r="F43" i="39" s="1"/>
  <c r="G42" i="39"/>
  <c r="F42" i="39" s="1"/>
  <c r="G41" i="39"/>
  <c r="F41" i="39" s="1"/>
  <c r="G40" i="39"/>
  <c r="F40" i="39" s="1"/>
  <c r="G39" i="39"/>
  <c r="F39" i="39" s="1"/>
  <c r="G38" i="39"/>
  <c r="F38" i="39" s="1"/>
  <c r="G37" i="39"/>
  <c r="F37" i="39" s="1"/>
  <c r="G36" i="39"/>
  <c r="F36" i="39"/>
  <c r="F35" i="39"/>
  <c r="G34" i="39"/>
  <c r="F34" i="39" s="1"/>
  <c r="G33" i="39"/>
  <c r="F33" i="39"/>
  <c r="C32" i="39"/>
  <c r="G31" i="39"/>
  <c r="F31" i="39" s="1"/>
  <c r="G30" i="39"/>
  <c r="F30" i="39" s="1"/>
  <c r="G28" i="39"/>
  <c r="F28" i="39" s="1"/>
  <c r="G27" i="39"/>
  <c r="F27" i="39"/>
  <c r="F26" i="39"/>
  <c r="G19" i="39"/>
  <c r="C14" i="39"/>
  <c r="C13" i="39"/>
  <c r="C12" i="39"/>
  <c r="C11" i="39"/>
  <c r="C10" i="39"/>
  <c r="C56" i="39" l="1"/>
  <c r="G56" i="39"/>
  <c r="F32" i="39"/>
</calcChain>
</file>

<file path=xl/sharedStrings.xml><?xml version="1.0" encoding="utf-8"?>
<sst xmlns="http://schemas.openxmlformats.org/spreadsheetml/2006/main" count="158" uniqueCount="96">
  <si>
    <t>FDP Form 6 - Trust Fund Utilization</t>
  </si>
  <si>
    <t>CONSOLIDATED QUARTERLY REPORT GOVERNMENT PROJECTS, PROGRAMS OR ACTIVITIES</t>
  </si>
  <si>
    <t>Program or Project</t>
  </si>
  <si>
    <t>Location</t>
  </si>
  <si>
    <t>Total Cost</t>
  </si>
  <si>
    <t>Date Started</t>
  </si>
  <si>
    <t>Target Completion Date</t>
  </si>
  <si>
    <t>Project Status</t>
  </si>
  <si>
    <t>% of Completion</t>
  </si>
  <si>
    <t>Total Cost Incurred to Date</t>
  </si>
  <si>
    <t>No. of Extensions, if any</t>
  </si>
  <si>
    <t>Remarks</t>
  </si>
  <si>
    <t xml:space="preserve">            We hereby certify that we have reviewed the contents and hereby attest to the veracity and correctness of the data or information contained in this document.</t>
  </si>
  <si>
    <t xml:space="preserve">                                    Governor</t>
  </si>
  <si>
    <t>Completed</t>
  </si>
  <si>
    <t>Brgy. Kingking, Pantukan</t>
  </si>
  <si>
    <t>Brgy. Pagsabangan, New Bataan</t>
  </si>
  <si>
    <t xml:space="preserve"> Brgy. Prosperidad, Montevista</t>
  </si>
  <si>
    <t>Brgy. Awao, Monkayo</t>
  </si>
  <si>
    <t>Const. of IP House (Balai Mandaya-Mansaka)</t>
  </si>
  <si>
    <t>Const. of IP House (Balai Tu Mandiba)</t>
  </si>
  <si>
    <t>Const. of IP House (Balai na Linagsawan Tu Tribu Dibabawon)</t>
  </si>
  <si>
    <t>Construction/Upgrading of CVPH-Pantukan</t>
  </si>
  <si>
    <t>Construction/Upgrading of CVPH-Pantukan - Phase II</t>
  </si>
  <si>
    <t>Const. of Temporary Treatment &amp; Monitoring Facility</t>
  </si>
  <si>
    <t>Const. Of Water System at Barangay Maparat, Compostela</t>
  </si>
  <si>
    <t>Road Upgrading/Improvement at Purok 1, Barangay Panansalan, Compostela</t>
  </si>
  <si>
    <t>Const. of Level II Water System, Barangay Masara</t>
  </si>
  <si>
    <t>Improvement of Health Center Calabcab, Maco</t>
  </si>
  <si>
    <t>Upgrading of Water Supply System, Brgy. Bahi</t>
  </si>
  <si>
    <t>Conc. of Purok Rizal FMR, Brgy. Coronobe, Maragusan</t>
  </si>
  <si>
    <t>Rehab. of Prk. Del Pilar-Prk. Jacinto FMR, Barangay Coronobe, Maragusan</t>
  </si>
  <si>
    <t>Const. of Water Supply System, Brgy. San Jose, Monkayo</t>
  </si>
  <si>
    <t>Const. of Water Supply System, Brgy. San Isidro, Monkayo</t>
  </si>
  <si>
    <t>Rehab/Improvement of Water Supply System at Brgy Mt. Diwata, Monkayo</t>
  </si>
  <si>
    <t>Kingking, Pantukan</t>
  </si>
  <si>
    <t>Purok 1, Panansalan, Compostela</t>
  </si>
  <si>
    <t>Maparat, Compostela</t>
  </si>
  <si>
    <t>Masara, Maco</t>
  </si>
  <si>
    <t>Calabcab, Maco</t>
  </si>
  <si>
    <t>Bahi, Maragusan</t>
  </si>
  <si>
    <t>Coronobe, Maragusan</t>
  </si>
  <si>
    <t>San Jose, Monkayo</t>
  </si>
  <si>
    <t>San Isidro, Monkayo</t>
  </si>
  <si>
    <t>Mount Diwata, Monkayo</t>
  </si>
  <si>
    <t>Bantacan, New Bataan</t>
  </si>
  <si>
    <t xml:space="preserve">                     Provincial Accountant</t>
  </si>
  <si>
    <t>TOTAL</t>
  </si>
  <si>
    <t xml:space="preserve">           Provincial Budget Officer</t>
  </si>
  <si>
    <t xml:space="preserve">                     Provincial Engineer</t>
  </si>
  <si>
    <r>
      <t>Region:</t>
    </r>
    <r>
      <rPr>
        <b/>
        <u/>
        <sz val="11"/>
        <rFont val="Calibri"/>
        <family val="2"/>
        <scheme val="minor"/>
      </rPr>
      <t xml:space="preserve"> XI</t>
    </r>
  </si>
  <si>
    <t>Calender Year:</t>
  </si>
  <si>
    <r>
      <t xml:space="preserve">Province: </t>
    </r>
    <r>
      <rPr>
        <b/>
        <u/>
        <sz val="11"/>
        <rFont val="Calibri"/>
        <family val="2"/>
        <scheme val="minor"/>
      </rPr>
      <t>Davao de Oro</t>
    </r>
  </si>
  <si>
    <t>Quarter:</t>
  </si>
  <si>
    <t>Establishment of Feedmills</t>
  </si>
  <si>
    <t>Pasian, Monkayo</t>
  </si>
  <si>
    <t>Provincewide</t>
  </si>
  <si>
    <t>DDOPH-Montevista</t>
  </si>
  <si>
    <t>Sustainment of Molecular Laboratory Operation</t>
  </si>
  <si>
    <t>Establishment of Multiplier Farm</t>
  </si>
  <si>
    <t>Share in PCSO-Lotto LGU Share</t>
  </si>
  <si>
    <t>On going</t>
  </si>
  <si>
    <t>Establishment of 30 SOW Level Swine Multiplier Farm (INSPIRE) Program</t>
  </si>
  <si>
    <t>PAFES Operation Fund for Co-Financing in DDO 2023-2025</t>
  </si>
  <si>
    <t>Procurement and Delivery of Trichoderma Packs (Support to Fusarium Wilt Mgt)</t>
  </si>
  <si>
    <t>Assistance to Individual in Crisis Situation (AICS) 2024</t>
  </si>
  <si>
    <t>Community Empowered through Science &amp; Technology</t>
  </si>
  <si>
    <t>Waiting for the completion of Phase 2</t>
  </si>
  <si>
    <t>Health Emergency Allowance (HEA)/OCA</t>
  </si>
  <si>
    <t>Livestock &amp; Poultry Dev't. Program (Impv't. of Free-Ranged Chicken Production Facility)</t>
  </si>
  <si>
    <t>Brgy. Watershed Reforestation &amp; Rehab.Project-Prk.5, Sitio Pinaupuan, Naga, Laak</t>
  </si>
  <si>
    <t>Brgy. Watershed Reforestation &amp; Rehab. Project-Prk.7, Sitio Cadan, Kapitunan, Nabunturan</t>
  </si>
  <si>
    <t>Brgy. Watershed Reforestation &amp; Rehab. Project-Prk.12, San Miguel, Compostela</t>
  </si>
  <si>
    <t>Brgy. Watershed Reforestation &amp; Rehab. Project-Prk.15, Bantacan, New Bataan</t>
  </si>
  <si>
    <t>Brgy. Watershed Reforestation &amp; Rehab. Project-Sitio Lanzones, Lahi, Maragusan</t>
  </si>
  <si>
    <t>Naga, Laak</t>
  </si>
  <si>
    <t>San Miguel, Compostela</t>
  </si>
  <si>
    <t>Katipunan, Nabunturan</t>
  </si>
  <si>
    <t>Lahi, Maragusan</t>
  </si>
  <si>
    <t>AFC Support Fund/Consultation Fund 2024</t>
  </si>
  <si>
    <t>Medical Assistance to Indigent  and Financially Incapacitated Patients</t>
  </si>
  <si>
    <t>ADMIN. On-going.</t>
  </si>
  <si>
    <t>Emergency Employment Program 2024-TUPAD</t>
  </si>
  <si>
    <t>Trichoderma Harzianum Project under HVCDP CY 2024</t>
  </si>
  <si>
    <t>QRF 2024 (Rehab. &amp; Recovery of Shearline &amp; Low Pressure Area (LPA) affected farmers</t>
  </si>
  <si>
    <t>Healthy Communities</t>
  </si>
  <si>
    <t>Implementation of Healthy Learning Institutions</t>
  </si>
  <si>
    <t>Assistance to Individual in Crisis Situation (AICS) 2025</t>
  </si>
  <si>
    <t>Const. of Multi-Purpose Building at Brgy. Pasian, Monkayo</t>
  </si>
  <si>
    <t>Monkayo</t>
  </si>
  <si>
    <t>For Implementation</t>
  </si>
  <si>
    <t>Establishment of Livestock Economic Enterprise Development (LEED)</t>
  </si>
  <si>
    <t xml:space="preserve">        (SGD.)ARIEL D. MANDAWE, CPA</t>
  </si>
  <si>
    <t xml:space="preserve">       (SGD.)EVA JEAN S. LICAYAN</t>
  </si>
  <si>
    <t xml:space="preserve">  (SGD.)ENGR. RODERICK M. DIGAMON</t>
  </si>
  <si>
    <t xml:space="preserve">           (SGD.)ENGR.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</si>
</sst>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0" xfId="1" applyFont="1"/>
    <xf numFmtId="43" fontId="2" fillId="0" borderId="1" xfId="1" applyFont="1" applyBorder="1" applyAlignment="1">
      <alignment horizontal="center" vertical="center" wrapText="1"/>
    </xf>
    <xf numFmtId="43" fontId="3" fillId="0" borderId="0" xfId="1" applyFont="1"/>
    <xf numFmtId="43" fontId="2" fillId="0" borderId="0" xfId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vertical="center"/>
    </xf>
    <xf numFmtId="14" fontId="2" fillId="0" borderId="0" xfId="1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3" fontId="3" fillId="0" borderId="2" xfId="1" applyFont="1" applyBorder="1"/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4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98" zoomScaleNormal="98" workbookViewId="0">
      <selection activeCell="D11" sqref="D11"/>
    </sheetView>
  </sheetViews>
  <sheetFormatPr defaultRowHeight="15" x14ac:dyDescent="0.25"/>
  <cols>
    <col min="1" max="1" width="37.7109375" style="13" customWidth="1"/>
    <col min="2" max="2" width="20.85546875" style="14" customWidth="1"/>
    <col min="3" max="3" width="16.42578125" style="3" customWidth="1"/>
    <col min="4" max="5" width="13.7109375" style="15" customWidth="1"/>
    <col min="6" max="6" width="11.140625" style="15" customWidth="1"/>
    <col min="7" max="7" width="16.42578125" style="3" customWidth="1"/>
    <col min="8" max="8" width="9.5703125" style="13" customWidth="1"/>
    <col min="9" max="9" width="28.28515625" style="14" customWidth="1"/>
    <col min="10" max="10" width="9.140625" style="13"/>
    <col min="11" max="11" width="14.28515625" style="13" bestFit="1" customWidth="1"/>
    <col min="12" max="16384" width="9.140625" style="13"/>
  </cols>
  <sheetData>
    <row r="1" spans="1:9" x14ac:dyDescent="0.25">
      <c r="A1" s="13" t="s">
        <v>0</v>
      </c>
    </row>
    <row r="3" spans="1:9" s="16" customFormat="1" ht="18.75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9" ht="15.75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9" s="20" customFormat="1" x14ac:dyDescent="0.25">
      <c r="A5" s="20" t="s">
        <v>50</v>
      </c>
      <c r="B5" s="21"/>
      <c r="C5" s="5"/>
      <c r="D5" s="38"/>
      <c r="E5" s="38" t="s">
        <v>51</v>
      </c>
      <c r="F5" s="38">
        <v>2025</v>
      </c>
      <c r="G5" s="5"/>
      <c r="I5" s="21"/>
    </row>
    <row r="6" spans="1:9" s="20" customFormat="1" x14ac:dyDescent="0.25">
      <c r="A6" s="20" t="s">
        <v>52</v>
      </c>
      <c r="B6" s="21"/>
      <c r="C6" s="5"/>
      <c r="D6" s="38"/>
      <c r="E6" s="21" t="s">
        <v>53</v>
      </c>
      <c r="F6" s="38">
        <v>3</v>
      </c>
      <c r="G6" s="5"/>
      <c r="I6" s="21"/>
    </row>
    <row r="8" spans="1:9" s="12" customFormat="1" x14ac:dyDescent="0.25">
      <c r="A8" s="48" t="s">
        <v>2</v>
      </c>
      <c r="B8" s="48" t="s">
        <v>3</v>
      </c>
      <c r="C8" s="49" t="s">
        <v>4</v>
      </c>
      <c r="D8" s="48" t="s">
        <v>5</v>
      </c>
      <c r="E8" s="50" t="s">
        <v>6</v>
      </c>
      <c r="F8" s="48" t="s">
        <v>7</v>
      </c>
      <c r="G8" s="48"/>
      <c r="H8" s="50" t="s">
        <v>10</v>
      </c>
      <c r="I8" s="48" t="s">
        <v>11</v>
      </c>
    </row>
    <row r="9" spans="1:9" s="12" customFormat="1" ht="30" customHeight="1" x14ac:dyDescent="0.25">
      <c r="A9" s="48"/>
      <c r="B9" s="48"/>
      <c r="C9" s="49"/>
      <c r="D9" s="48"/>
      <c r="E9" s="50"/>
      <c r="F9" s="45" t="s">
        <v>8</v>
      </c>
      <c r="G9" s="4" t="s">
        <v>9</v>
      </c>
      <c r="H9" s="50"/>
      <c r="I9" s="48"/>
    </row>
    <row r="10" spans="1:9" s="12" customFormat="1" ht="30" x14ac:dyDescent="0.25">
      <c r="A10" s="7" t="s">
        <v>22</v>
      </c>
      <c r="B10" s="8" t="s">
        <v>15</v>
      </c>
      <c r="C10" s="1">
        <f>50000000-3600000</f>
        <v>46400000</v>
      </c>
      <c r="D10" s="9">
        <v>43762</v>
      </c>
      <c r="E10" s="2">
        <v>44435</v>
      </c>
      <c r="F10" s="10">
        <v>1</v>
      </c>
      <c r="G10" s="1">
        <v>46208841.482999995</v>
      </c>
      <c r="H10" s="11"/>
      <c r="I10" s="40" t="s">
        <v>14</v>
      </c>
    </row>
    <row r="11" spans="1:9" s="12" customFormat="1" ht="30" x14ac:dyDescent="0.25">
      <c r="A11" s="7" t="s">
        <v>23</v>
      </c>
      <c r="B11" s="8" t="s">
        <v>15</v>
      </c>
      <c r="C11" s="1">
        <f>50000000-46400000</f>
        <v>3600000</v>
      </c>
      <c r="D11" s="9">
        <v>44268</v>
      </c>
      <c r="E11" s="2">
        <v>44435</v>
      </c>
      <c r="F11" s="10">
        <v>1</v>
      </c>
      <c r="G11" s="1">
        <v>3592581.1</v>
      </c>
      <c r="H11" s="11"/>
      <c r="I11" s="40" t="s">
        <v>14</v>
      </c>
    </row>
    <row r="12" spans="1:9" s="12" customFormat="1" ht="30" customHeight="1" x14ac:dyDescent="0.25">
      <c r="A12" s="7" t="s">
        <v>19</v>
      </c>
      <c r="B12" s="7" t="s">
        <v>16</v>
      </c>
      <c r="C12" s="1">
        <f>15000000+5000000</f>
        <v>20000000</v>
      </c>
      <c r="D12" s="9">
        <v>43881</v>
      </c>
      <c r="E12" s="2">
        <v>45713</v>
      </c>
      <c r="F12" s="10">
        <v>0.96460000000000001</v>
      </c>
      <c r="G12" s="1">
        <v>18550451.780000001</v>
      </c>
      <c r="H12" s="43">
        <v>21</v>
      </c>
      <c r="I12" s="41" t="s">
        <v>81</v>
      </c>
    </row>
    <row r="13" spans="1:9" s="12" customFormat="1" ht="30" customHeight="1" x14ac:dyDescent="0.25">
      <c r="A13" s="7" t="s">
        <v>20</v>
      </c>
      <c r="B13" s="7" t="s">
        <v>17</v>
      </c>
      <c r="C13" s="1">
        <f t="shared" ref="C13:C14" si="0">15000000+5000000</f>
        <v>20000000</v>
      </c>
      <c r="D13" s="9">
        <v>43881</v>
      </c>
      <c r="E13" s="2">
        <v>45713</v>
      </c>
      <c r="F13" s="10">
        <v>0.98299999999999998</v>
      </c>
      <c r="G13" s="1">
        <v>19038133.620000001</v>
      </c>
      <c r="H13" s="43">
        <v>21</v>
      </c>
      <c r="I13" s="41" t="s">
        <v>81</v>
      </c>
    </row>
    <row r="14" spans="1:9" s="12" customFormat="1" ht="30" customHeight="1" x14ac:dyDescent="0.25">
      <c r="A14" s="7" t="s">
        <v>21</v>
      </c>
      <c r="B14" s="7" t="s">
        <v>18</v>
      </c>
      <c r="C14" s="1">
        <f t="shared" si="0"/>
        <v>20000000</v>
      </c>
      <c r="D14" s="9">
        <v>43881</v>
      </c>
      <c r="E14" s="2">
        <v>45713</v>
      </c>
      <c r="F14" s="10">
        <v>0.94620000000000004</v>
      </c>
      <c r="G14" s="1">
        <v>18191110.09</v>
      </c>
      <c r="H14" s="43">
        <v>21</v>
      </c>
      <c r="I14" s="41" t="s">
        <v>81</v>
      </c>
    </row>
    <row r="15" spans="1:9" s="12" customFormat="1" ht="30" x14ac:dyDescent="0.25">
      <c r="A15" s="7" t="s">
        <v>24</v>
      </c>
      <c r="B15" s="7" t="s">
        <v>35</v>
      </c>
      <c r="C15" s="1">
        <v>10000000</v>
      </c>
      <c r="D15" s="9">
        <v>44650</v>
      </c>
      <c r="E15" s="2">
        <v>45055</v>
      </c>
      <c r="F15" s="10">
        <v>1</v>
      </c>
      <c r="G15" s="44">
        <v>10000000</v>
      </c>
      <c r="H15" s="11"/>
      <c r="I15" s="8" t="s">
        <v>14</v>
      </c>
    </row>
    <row r="16" spans="1:9" s="12" customFormat="1" ht="30" x14ac:dyDescent="0.25">
      <c r="A16" s="7" t="s">
        <v>25</v>
      </c>
      <c r="B16" s="7" t="s">
        <v>37</v>
      </c>
      <c r="C16" s="1">
        <v>20000000</v>
      </c>
      <c r="D16" s="9">
        <v>44476</v>
      </c>
      <c r="E16" s="2">
        <v>44926</v>
      </c>
      <c r="F16" s="10">
        <v>1</v>
      </c>
      <c r="G16" s="44">
        <v>10998534.4</v>
      </c>
      <c r="H16" s="11"/>
      <c r="I16" s="8" t="s">
        <v>14</v>
      </c>
    </row>
    <row r="17" spans="1:11" s="12" customFormat="1" ht="30" x14ac:dyDescent="0.25">
      <c r="A17" s="7" t="s">
        <v>26</v>
      </c>
      <c r="B17" s="7" t="s">
        <v>36</v>
      </c>
      <c r="C17" s="1">
        <v>20000000</v>
      </c>
      <c r="D17" s="9">
        <v>44446</v>
      </c>
      <c r="E17" s="2">
        <v>45153</v>
      </c>
      <c r="F17" s="10">
        <v>1</v>
      </c>
      <c r="G17" s="44">
        <v>20000000</v>
      </c>
      <c r="H17" s="11"/>
      <c r="I17" s="8" t="s">
        <v>14</v>
      </c>
    </row>
    <row r="18" spans="1:11" s="12" customFormat="1" ht="30" x14ac:dyDescent="0.25">
      <c r="A18" s="7" t="s">
        <v>27</v>
      </c>
      <c r="B18" s="7" t="s">
        <v>38</v>
      </c>
      <c r="C18" s="1">
        <v>3000000</v>
      </c>
      <c r="D18" s="9">
        <v>44511</v>
      </c>
      <c r="E18" s="2">
        <v>44736</v>
      </c>
      <c r="F18" s="10">
        <v>1</v>
      </c>
      <c r="G18" s="44">
        <v>0</v>
      </c>
      <c r="H18" s="11"/>
      <c r="I18" s="8" t="s">
        <v>14</v>
      </c>
    </row>
    <row r="19" spans="1:11" s="12" customFormat="1" ht="30" x14ac:dyDescent="0.25">
      <c r="A19" s="7" t="s">
        <v>28</v>
      </c>
      <c r="B19" s="7" t="s">
        <v>39</v>
      </c>
      <c r="C19" s="1">
        <v>1500000</v>
      </c>
      <c r="D19" s="9">
        <v>44511</v>
      </c>
      <c r="E19" s="2">
        <v>44594</v>
      </c>
      <c r="F19" s="10">
        <v>1</v>
      </c>
      <c r="G19" s="44">
        <f>1347606.49+149734.05</f>
        <v>1497340.54</v>
      </c>
      <c r="H19" s="11"/>
      <c r="I19" s="8" t="s">
        <v>14</v>
      </c>
      <c r="K19" s="42"/>
    </row>
    <row r="20" spans="1:11" s="12" customFormat="1" ht="30" customHeight="1" x14ac:dyDescent="0.25">
      <c r="A20" s="7" t="s">
        <v>29</v>
      </c>
      <c r="B20" s="7" t="s">
        <v>40</v>
      </c>
      <c r="C20" s="1">
        <v>3000000</v>
      </c>
      <c r="D20" s="9">
        <v>44525</v>
      </c>
      <c r="E20" s="2">
        <v>44731</v>
      </c>
      <c r="F20" s="10">
        <v>1</v>
      </c>
      <c r="G20" s="44">
        <v>2699977.91</v>
      </c>
      <c r="H20" s="11"/>
      <c r="I20" s="8" t="s">
        <v>14</v>
      </c>
    </row>
    <row r="21" spans="1:11" s="12" customFormat="1" ht="30" customHeight="1" x14ac:dyDescent="0.25">
      <c r="A21" s="7" t="s">
        <v>30</v>
      </c>
      <c r="B21" s="7" t="s">
        <v>41</v>
      </c>
      <c r="C21" s="1">
        <v>5000000</v>
      </c>
      <c r="D21" s="9">
        <v>44446</v>
      </c>
      <c r="E21" s="2">
        <v>44568</v>
      </c>
      <c r="F21" s="10">
        <v>1</v>
      </c>
      <c r="G21" s="44">
        <v>4399975.03</v>
      </c>
      <c r="H21" s="11"/>
      <c r="I21" s="8" t="s">
        <v>14</v>
      </c>
    </row>
    <row r="22" spans="1:11" s="12" customFormat="1" ht="30" customHeight="1" x14ac:dyDescent="0.25">
      <c r="A22" s="7" t="s">
        <v>31</v>
      </c>
      <c r="B22" s="7" t="s">
        <v>41</v>
      </c>
      <c r="C22" s="1">
        <v>5000000</v>
      </c>
      <c r="D22" s="9">
        <v>44446</v>
      </c>
      <c r="E22" s="2">
        <v>44681</v>
      </c>
      <c r="F22" s="10">
        <v>1</v>
      </c>
      <c r="G22" s="44">
        <v>4499968.59</v>
      </c>
      <c r="H22" s="11"/>
      <c r="I22" s="8" t="s">
        <v>14</v>
      </c>
    </row>
    <row r="23" spans="1:11" s="12" customFormat="1" ht="30" x14ac:dyDescent="0.25">
      <c r="A23" s="7" t="s">
        <v>32</v>
      </c>
      <c r="B23" s="7" t="s">
        <v>42</v>
      </c>
      <c r="C23" s="1">
        <v>13000000</v>
      </c>
      <c r="D23" s="9">
        <v>44476</v>
      </c>
      <c r="E23" s="2">
        <v>44983</v>
      </c>
      <c r="F23" s="10">
        <v>1</v>
      </c>
      <c r="G23" s="44">
        <v>13000000</v>
      </c>
      <c r="H23" s="11"/>
      <c r="I23" s="8" t="s">
        <v>14</v>
      </c>
    </row>
    <row r="24" spans="1:11" s="12" customFormat="1" ht="30" x14ac:dyDescent="0.25">
      <c r="A24" s="7" t="s">
        <v>33</v>
      </c>
      <c r="B24" s="7" t="s">
        <v>43</v>
      </c>
      <c r="C24" s="1">
        <v>10000000</v>
      </c>
      <c r="D24" s="9">
        <v>44476</v>
      </c>
      <c r="E24" s="2">
        <v>45005</v>
      </c>
      <c r="F24" s="10">
        <v>1</v>
      </c>
      <c r="G24" s="44">
        <v>7997328.1500000004</v>
      </c>
      <c r="H24" s="11"/>
      <c r="I24" s="8" t="s">
        <v>14</v>
      </c>
    </row>
    <row r="25" spans="1:11" s="12" customFormat="1" ht="30" x14ac:dyDescent="0.25">
      <c r="A25" s="7" t="s">
        <v>34</v>
      </c>
      <c r="B25" s="7" t="s">
        <v>44</v>
      </c>
      <c r="C25" s="1">
        <v>10000000</v>
      </c>
      <c r="D25" s="9">
        <v>44525</v>
      </c>
      <c r="E25" s="2">
        <v>44967</v>
      </c>
      <c r="F25" s="10">
        <v>1</v>
      </c>
      <c r="G25" s="1">
        <v>8499953.129999999</v>
      </c>
      <c r="H25" s="11"/>
      <c r="I25" s="8" t="s">
        <v>14</v>
      </c>
    </row>
    <row r="26" spans="1:11" s="12" customFormat="1" ht="30" customHeight="1" x14ac:dyDescent="0.25">
      <c r="A26" s="7" t="s">
        <v>54</v>
      </c>
      <c r="B26" s="7" t="s">
        <v>55</v>
      </c>
      <c r="C26" s="1">
        <v>7500000</v>
      </c>
      <c r="D26" s="9">
        <v>43797</v>
      </c>
      <c r="E26" s="2">
        <v>46022</v>
      </c>
      <c r="F26" s="10">
        <f>+G26/C26</f>
        <v>0.81373333333333331</v>
      </c>
      <c r="G26" s="44">
        <v>6103000</v>
      </c>
      <c r="H26" s="11"/>
      <c r="I26" s="39" t="s">
        <v>67</v>
      </c>
    </row>
    <row r="27" spans="1:11" s="12" customFormat="1" ht="33" customHeight="1" x14ac:dyDescent="0.25">
      <c r="A27" s="7" t="s">
        <v>64</v>
      </c>
      <c r="B27" s="7" t="s">
        <v>56</v>
      </c>
      <c r="C27" s="1">
        <v>5761600</v>
      </c>
      <c r="D27" s="9">
        <v>45292</v>
      </c>
      <c r="E27" s="24">
        <v>45657</v>
      </c>
      <c r="F27" s="10">
        <f t="shared" ref="F27" si="1">+G27/C27</f>
        <v>0.3947800350597056</v>
      </c>
      <c r="G27" s="44">
        <f>1797563.47+348300.47+128700.71</f>
        <v>2274564.65</v>
      </c>
      <c r="H27" s="11"/>
      <c r="I27" s="39" t="s">
        <v>61</v>
      </c>
      <c r="K27" s="42"/>
    </row>
    <row r="28" spans="1:11" s="12" customFormat="1" x14ac:dyDescent="0.25">
      <c r="A28" s="7" t="s">
        <v>59</v>
      </c>
      <c r="B28" s="7" t="s">
        <v>55</v>
      </c>
      <c r="C28" s="1">
        <v>5627255.1600000001</v>
      </c>
      <c r="D28" s="9">
        <v>44065</v>
      </c>
      <c r="E28" s="2">
        <v>45747</v>
      </c>
      <c r="F28" s="10">
        <f>+G28/C28</f>
        <v>1</v>
      </c>
      <c r="G28" s="44">
        <f>5625353.24+1901.92</f>
        <v>5627255.1600000001</v>
      </c>
      <c r="H28" s="11"/>
      <c r="I28" s="39" t="s">
        <v>14</v>
      </c>
    </row>
    <row r="29" spans="1:11" s="12" customFormat="1" ht="30" x14ac:dyDescent="0.25">
      <c r="A29" s="7" t="s">
        <v>79</v>
      </c>
      <c r="B29" s="7" t="s">
        <v>56</v>
      </c>
      <c r="C29" s="1">
        <v>140000</v>
      </c>
      <c r="D29" s="9">
        <v>45441</v>
      </c>
      <c r="E29" s="24">
        <v>45777</v>
      </c>
      <c r="F29" s="10"/>
      <c r="G29" s="44">
        <v>0</v>
      </c>
      <c r="H29" s="11"/>
      <c r="I29" s="39" t="s">
        <v>61</v>
      </c>
    </row>
    <row r="30" spans="1:11" s="12" customFormat="1" ht="30" customHeight="1" x14ac:dyDescent="0.25">
      <c r="A30" s="7" t="s">
        <v>58</v>
      </c>
      <c r="B30" s="11" t="s">
        <v>57</v>
      </c>
      <c r="C30" s="1">
        <v>5000000</v>
      </c>
      <c r="D30" s="9">
        <v>37959</v>
      </c>
      <c r="E30" s="24">
        <v>45473</v>
      </c>
      <c r="F30" s="10">
        <f>+G30/C30</f>
        <v>1</v>
      </c>
      <c r="G30" s="44">
        <f>1388800+3611200</f>
        <v>5000000</v>
      </c>
      <c r="H30" s="11"/>
      <c r="I30" s="39" t="s">
        <v>14</v>
      </c>
    </row>
    <row r="31" spans="1:11" s="12" customFormat="1" x14ac:dyDescent="0.25">
      <c r="A31" s="7" t="s">
        <v>68</v>
      </c>
      <c r="B31" s="7" t="s">
        <v>56</v>
      </c>
      <c r="C31" s="1">
        <v>90354375</v>
      </c>
      <c r="D31" s="9">
        <v>45441</v>
      </c>
      <c r="E31" s="2">
        <v>45657</v>
      </c>
      <c r="F31" s="10">
        <f>+G31/C31</f>
        <v>1</v>
      </c>
      <c r="G31" s="44">
        <f>86462240.79+3892134.21</f>
        <v>90354375</v>
      </c>
      <c r="H31" s="11"/>
      <c r="I31" s="39" t="s">
        <v>14</v>
      </c>
    </row>
    <row r="32" spans="1:11" s="12" customFormat="1" x14ac:dyDescent="0.25">
      <c r="A32" s="7" t="s">
        <v>60</v>
      </c>
      <c r="B32" s="7" t="s">
        <v>56</v>
      </c>
      <c r="C32" s="1">
        <f>293369.2+98994.21+100711.93+84066.36+77533.5+66634.04</f>
        <v>721309.24000000011</v>
      </c>
      <c r="D32" s="9">
        <v>45108</v>
      </c>
      <c r="E32" s="2">
        <v>45657</v>
      </c>
      <c r="F32" s="10">
        <f>+G32/C32</f>
        <v>0.40629005390253975</v>
      </c>
      <c r="G32" s="44">
        <v>293060.77</v>
      </c>
      <c r="H32" s="11"/>
      <c r="I32" s="39" t="s">
        <v>61</v>
      </c>
      <c r="K32" s="42"/>
    </row>
    <row r="33" spans="1:11" s="12" customFormat="1" ht="30" x14ac:dyDescent="0.25">
      <c r="A33" s="7" t="s">
        <v>62</v>
      </c>
      <c r="B33" s="7" t="s">
        <v>56</v>
      </c>
      <c r="C33" s="1">
        <v>10000000</v>
      </c>
      <c r="D33" s="9">
        <v>45275</v>
      </c>
      <c r="E33" s="24">
        <v>46022</v>
      </c>
      <c r="F33" s="10">
        <f>+G33/C33</f>
        <v>0.522920461</v>
      </c>
      <c r="G33" s="44">
        <f>5028928.29+200276.32</f>
        <v>5229204.6100000003</v>
      </c>
      <c r="H33" s="11"/>
      <c r="I33" s="39" t="s">
        <v>61</v>
      </c>
      <c r="K33" s="42"/>
    </row>
    <row r="34" spans="1:11" s="12" customFormat="1" ht="30" x14ac:dyDescent="0.25">
      <c r="A34" s="7" t="s">
        <v>63</v>
      </c>
      <c r="B34" s="7" t="s">
        <v>56</v>
      </c>
      <c r="C34" s="1">
        <v>875000</v>
      </c>
      <c r="D34" s="9">
        <v>45134</v>
      </c>
      <c r="E34" s="24">
        <v>45838</v>
      </c>
      <c r="F34" s="10">
        <f>+G34/C34</f>
        <v>0.99754857142857145</v>
      </c>
      <c r="G34" s="44">
        <f>807875+64980</f>
        <v>872855</v>
      </c>
      <c r="H34" s="11"/>
      <c r="I34" s="39" t="s">
        <v>14</v>
      </c>
    </row>
    <row r="35" spans="1:11" s="12" customFormat="1" ht="30" x14ac:dyDescent="0.25">
      <c r="A35" s="7" t="s">
        <v>66</v>
      </c>
      <c r="B35" s="7" t="s">
        <v>56</v>
      </c>
      <c r="C35" s="1">
        <v>1500000</v>
      </c>
      <c r="D35" s="9">
        <v>45270</v>
      </c>
      <c r="E35" s="24">
        <v>46001</v>
      </c>
      <c r="F35" s="10">
        <f t="shared" ref="F35" si="2">+G35/C35</f>
        <v>0.69159000000000004</v>
      </c>
      <c r="G35" s="44">
        <v>1037385</v>
      </c>
      <c r="H35" s="11"/>
      <c r="I35" s="39" t="s">
        <v>61</v>
      </c>
    </row>
    <row r="36" spans="1:11" s="12" customFormat="1" ht="30" customHeight="1" x14ac:dyDescent="0.25">
      <c r="A36" s="7" t="s">
        <v>69</v>
      </c>
      <c r="B36" s="41" t="s">
        <v>55</v>
      </c>
      <c r="C36" s="1">
        <v>100000</v>
      </c>
      <c r="D36" s="9">
        <v>45404</v>
      </c>
      <c r="E36" s="2">
        <v>45747</v>
      </c>
      <c r="F36" s="10">
        <f>+G36/C36</f>
        <v>1</v>
      </c>
      <c r="G36" s="44">
        <f>98350+1650</f>
        <v>100000</v>
      </c>
      <c r="H36" s="11"/>
      <c r="I36" s="39" t="s">
        <v>14</v>
      </c>
    </row>
    <row r="37" spans="1:11" s="12" customFormat="1" ht="45" customHeight="1" x14ac:dyDescent="0.25">
      <c r="A37" s="7" t="s">
        <v>70</v>
      </c>
      <c r="B37" s="7" t="s">
        <v>75</v>
      </c>
      <c r="C37" s="1">
        <v>100000</v>
      </c>
      <c r="D37" s="9">
        <v>45404</v>
      </c>
      <c r="E37" s="2">
        <v>45495</v>
      </c>
      <c r="F37" s="10">
        <f>+G37/C37</f>
        <v>1</v>
      </c>
      <c r="G37" s="44">
        <f>99504.5+495.5</f>
        <v>100000</v>
      </c>
      <c r="H37" s="11"/>
      <c r="I37" s="39" t="s">
        <v>14</v>
      </c>
    </row>
    <row r="38" spans="1:11" s="12" customFormat="1" ht="45" customHeight="1" x14ac:dyDescent="0.25">
      <c r="A38" s="7" t="s">
        <v>71</v>
      </c>
      <c r="B38" s="7" t="s">
        <v>77</v>
      </c>
      <c r="C38" s="1">
        <v>100000</v>
      </c>
      <c r="D38" s="9">
        <v>45404</v>
      </c>
      <c r="E38" s="2">
        <v>45495</v>
      </c>
      <c r="F38" s="10">
        <f t="shared" ref="F38:F41" si="3">+G38/C38</f>
        <v>1</v>
      </c>
      <c r="G38" s="44">
        <f>99504.5+495.5</f>
        <v>100000</v>
      </c>
      <c r="H38" s="11"/>
      <c r="I38" s="39" t="s">
        <v>14</v>
      </c>
    </row>
    <row r="39" spans="1:11" s="12" customFormat="1" ht="30" customHeight="1" x14ac:dyDescent="0.25">
      <c r="A39" s="7" t="s">
        <v>72</v>
      </c>
      <c r="B39" s="7" t="s">
        <v>76</v>
      </c>
      <c r="C39" s="1">
        <v>100000</v>
      </c>
      <c r="D39" s="9">
        <v>45404</v>
      </c>
      <c r="E39" s="2">
        <v>45495</v>
      </c>
      <c r="F39" s="10">
        <f t="shared" si="3"/>
        <v>1</v>
      </c>
      <c r="G39" s="44">
        <f>99584.1+415.9</f>
        <v>100000</v>
      </c>
      <c r="H39" s="11"/>
      <c r="I39" s="39" t="s">
        <v>14</v>
      </c>
    </row>
    <row r="40" spans="1:11" s="12" customFormat="1" ht="30" customHeight="1" x14ac:dyDescent="0.25">
      <c r="A40" s="7" t="s">
        <v>73</v>
      </c>
      <c r="B40" s="7" t="s">
        <v>45</v>
      </c>
      <c r="C40" s="1">
        <v>100000</v>
      </c>
      <c r="D40" s="9">
        <v>45404</v>
      </c>
      <c r="E40" s="2">
        <v>45495</v>
      </c>
      <c r="F40" s="10">
        <f t="shared" si="3"/>
        <v>1</v>
      </c>
      <c r="G40" s="44">
        <f>99504.5+495.5</f>
        <v>100000</v>
      </c>
      <c r="H40" s="11"/>
      <c r="I40" s="39" t="s">
        <v>14</v>
      </c>
    </row>
    <row r="41" spans="1:11" s="12" customFormat="1" ht="30" customHeight="1" x14ac:dyDescent="0.25">
      <c r="A41" s="7" t="s">
        <v>74</v>
      </c>
      <c r="B41" s="7" t="s">
        <v>78</v>
      </c>
      <c r="C41" s="1">
        <v>100000</v>
      </c>
      <c r="D41" s="9">
        <v>45404</v>
      </c>
      <c r="E41" s="2">
        <v>45495</v>
      </c>
      <c r="F41" s="10">
        <f t="shared" si="3"/>
        <v>1</v>
      </c>
      <c r="G41" s="44">
        <f>99504.5+495.5</f>
        <v>100000</v>
      </c>
      <c r="H41" s="11"/>
      <c r="I41" s="39" t="s">
        <v>14</v>
      </c>
    </row>
    <row r="42" spans="1:11" s="12" customFormat="1" ht="30" x14ac:dyDescent="0.25">
      <c r="A42" s="7" t="s">
        <v>80</v>
      </c>
      <c r="B42" s="7" t="s">
        <v>56</v>
      </c>
      <c r="C42" s="1">
        <v>37746000</v>
      </c>
      <c r="D42" s="9">
        <v>45560</v>
      </c>
      <c r="E42" s="2">
        <v>45657</v>
      </c>
      <c r="F42" s="10">
        <f>+G42/C42</f>
        <v>0.99465207730620464</v>
      </c>
      <c r="G42" s="44">
        <f>37536792.06+7345.25</f>
        <v>37544137.310000002</v>
      </c>
      <c r="H42" s="11"/>
      <c r="I42" s="39" t="s">
        <v>14</v>
      </c>
    </row>
    <row r="43" spans="1:11" s="12" customFormat="1" ht="30" x14ac:dyDescent="0.25">
      <c r="A43" s="7" t="s">
        <v>82</v>
      </c>
      <c r="B43" s="7" t="s">
        <v>56</v>
      </c>
      <c r="C43" s="1">
        <v>44581801</v>
      </c>
      <c r="D43" s="9">
        <v>45597</v>
      </c>
      <c r="E43" s="2">
        <v>46022</v>
      </c>
      <c r="F43" s="10">
        <f>+G43/C43</f>
        <v>0.77483594752037932</v>
      </c>
      <c r="G43" s="44">
        <f>17888960.19+10740993.35+5913628.48</f>
        <v>34543582.019999996</v>
      </c>
      <c r="H43" s="11"/>
      <c r="I43" s="39" t="s">
        <v>61</v>
      </c>
      <c r="K43" s="42"/>
    </row>
    <row r="44" spans="1:11" s="12" customFormat="1" ht="30" x14ac:dyDescent="0.25">
      <c r="A44" s="7" t="s">
        <v>65</v>
      </c>
      <c r="B44" s="7" t="s">
        <v>56</v>
      </c>
      <c r="C44" s="1">
        <v>10000000</v>
      </c>
      <c r="D44" s="9">
        <v>45643</v>
      </c>
      <c r="E44" s="2">
        <v>46008</v>
      </c>
      <c r="F44" s="10">
        <f>+G44/C44</f>
        <v>1</v>
      </c>
      <c r="G44" s="44">
        <f>4613500+5386500</f>
        <v>10000000</v>
      </c>
      <c r="H44" s="11"/>
      <c r="I44" s="39" t="s">
        <v>14</v>
      </c>
    </row>
    <row r="45" spans="1:11" s="12" customFormat="1" ht="30" x14ac:dyDescent="0.25">
      <c r="A45" s="7" t="s">
        <v>83</v>
      </c>
      <c r="B45" s="7" t="s">
        <v>56</v>
      </c>
      <c r="C45" s="1">
        <v>1144000</v>
      </c>
      <c r="D45" s="9">
        <v>45679</v>
      </c>
      <c r="E45" s="2">
        <v>46069</v>
      </c>
      <c r="F45" s="10">
        <f>+G45/C45</f>
        <v>0.34538024475524476</v>
      </c>
      <c r="G45" s="44">
        <f>82864+312251</f>
        <v>395115</v>
      </c>
      <c r="H45" s="11"/>
      <c r="I45" s="39" t="s">
        <v>61</v>
      </c>
      <c r="K45" s="42"/>
    </row>
    <row r="46" spans="1:11" s="12" customFormat="1" ht="30" customHeight="1" x14ac:dyDescent="0.25">
      <c r="A46" s="7" t="s">
        <v>84</v>
      </c>
      <c r="B46" s="7" t="s">
        <v>56</v>
      </c>
      <c r="C46" s="1">
        <v>8471420</v>
      </c>
      <c r="D46" s="9">
        <v>45679</v>
      </c>
      <c r="E46" s="2">
        <v>46044</v>
      </c>
      <c r="F46" s="10"/>
      <c r="G46" s="44"/>
      <c r="H46" s="11"/>
      <c r="I46" s="39" t="s">
        <v>61</v>
      </c>
    </row>
    <row r="47" spans="1:11" s="12" customFormat="1" ht="30" x14ac:dyDescent="0.25">
      <c r="A47" s="7" t="s">
        <v>86</v>
      </c>
      <c r="B47" s="7" t="s">
        <v>56</v>
      </c>
      <c r="C47" s="1">
        <v>3700000</v>
      </c>
      <c r="D47" s="9">
        <v>45719</v>
      </c>
      <c r="E47" s="2">
        <v>46020</v>
      </c>
      <c r="F47" s="10"/>
      <c r="G47" s="44">
        <v>0</v>
      </c>
      <c r="H47" s="11"/>
      <c r="I47" s="39" t="s">
        <v>61</v>
      </c>
    </row>
    <row r="48" spans="1:11" s="12" customFormat="1" ht="30" customHeight="1" x14ac:dyDescent="0.25">
      <c r="A48" s="7" t="s">
        <v>85</v>
      </c>
      <c r="B48" s="7" t="s">
        <v>56</v>
      </c>
      <c r="C48" s="1">
        <v>4297964</v>
      </c>
      <c r="D48" s="9">
        <v>45721</v>
      </c>
      <c r="E48" s="2">
        <v>46020</v>
      </c>
      <c r="F48" s="10">
        <f>+G48/C48</f>
        <v>0.14727903723716626</v>
      </c>
      <c r="G48" s="44">
        <v>633000</v>
      </c>
      <c r="H48" s="11"/>
      <c r="I48" s="39" t="s">
        <v>61</v>
      </c>
    </row>
    <row r="49" spans="1:11" s="12" customFormat="1" ht="30" customHeight="1" x14ac:dyDescent="0.25">
      <c r="A49" s="7" t="s">
        <v>87</v>
      </c>
      <c r="B49" s="7" t="s">
        <v>56</v>
      </c>
      <c r="C49" s="1">
        <v>30000000</v>
      </c>
      <c r="D49" s="9">
        <v>45779</v>
      </c>
      <c r="E49" s="2">
        <v>46021</v>
      </c>
      <c r="F49" s="10">
        <f>+G49/C49</f>
        <v>0.71629683333333338</v>
      </c>
      <c r="G49" s="44">
        <f>2637905+18851000</f>
        <v>21488905</v>
      </c>
      <c r="H49" s="11"/>
      <c r="I49" s="39" t="s">
        <v>61</v>
      </c>
      <c r="K49" s="42"/>
    </row>
    <row r="50" spans="1:11" s="12" customFormat="1" ht="30" x14ac:dyDescent="0.25">
      <c r="A50" s="7" t="s">
        <v>80</v>
      </c>
      <c r="B50" s="7" t="s">
        <v>56</v>
      </c>
      <c r="C50" s="1">
        <v>40097000</v>
      </c>
      <c r="D50" s="9">
        <v>45812</v>
      </c>
      <c r="E50" s="2">
        <v>46021</v>
      </c>
      <c r="F50" s="10">
        <f>+G50/C50</f>
        <v>0.97737047609546845</v>
      </c>
      <c r="G50" s="44">
        <v>39189623.979999997</v>
      </c>
      <c r="H50" s="11"/>
      <c r="I50" s="39" t="s">
        <v>61</v>
      </c>
    </row>
    <row r="51" spans="1:11" s="12" customFormat="1" ht="30" x14ac:dyDescent="0.25">
      <c r="A51" s="7" t="s">
        <v>80</v>
      </c>
      <c r="B51" s="7" t="s">
        <v>56</v>
      </c>
      <c r="C51" s="1">
        <v>160000000</v>
      </c>
      <c r="D51" s="9">
        <v>45912</v>
      </c>
      <c r="E51" s="2">
        <v>46011</v>
      </c>
      <c r="F51" s="10"/>
      <c r="G51" s="44"/>
      <c r="H51" s="11"/>
      <c r="I51" s="39" t="s">
        <v>61</v>
      </c>
    </row>
    <row r="52" spans="1:11" s="12" customFormat="1" ht="30" x14ac:dyDescent="0.25">
      <c r="A52" s="7" t="s">
        <v>91</v>
      </c>
      <c r="B52" s="7" t="s">
        <v>56</v>
      </c>
      <c r="C52" s="1">
        <v>4600000</v>
      </c>
      <c r="D52" s="9"/>
      <c r="E52" s="2"/>
      <c r="F52" s="10"/>
      <c r="G52" s="44"/>
      <c r="H52" s="11"/>
      <c r="I52" s="39" t="s">
        <v>90</v>
      </c>
    </row>
    <row r="53" spans="1:11" s="12" customFormat="1" ht="30" x14ac:dyDescent="0.25">
      <c r="A53" s="7" t="s">
        <v>88</v>
      </c>
      <c r="B53" s="7" t="s">
        <v>89</v>
      </c>
      <c r="C53" s="1">
        <v>100000000</v>
      </c>
      <c r="D53" s="9"/>
      <c r="E53" s="2"/>
      <c r="F53" s="10"/>
      <c r="G53" s="44"/>
      <c r="H53" s="11"/>
      <c r="I53" s="39" t="s">
        <v>90</v>
      </c>
    </row>
    <row r="54" spans="1:11" s="12" customFormat="1" x14ac:dyDescent="0.25">
      <c r="A54" s="7"/>
      <c r="B54" s="7"/>
      <c r="C54" s="1"/>
      <c r="D54" s="9"/>
      <c r="E54" s="2"/>
      <c r="F54" s="10"/>
      <c r="G54" s="44">
        <v>0</v>
      </c>
      <c r="H54" s="11"/>
      <c r="I54" s="39"/>
    </row>
    <row r="55" spans="1:11" s="35" customFormat="1" x14ac:dyDescent="0.25">
      <c r="A55" s="25"/>
      <c r="B55" s="25"/>
      <c r="C55" s="31"/>
      <c r="D55" s="32"/>
      <c r="E55" s="33"/>
      <c r="F55" s="34"/>
      <c r="G55" s="31"/>
      <c r="I55" s="36"/>
    </row>
    <row r="56" spans="1:11" s="29" customFormat="1" ht="15.75" thickBot="1" x14ac:dyDescent="0.3">
      <c r="A56" s="25"/>
      <c r="B56" s="26" t="s">
        <v>47</v>
      </c>
      <c r="C56" s="37">
        <f>SUM(C10:C54)</f>
        <v>783217724.39999998</v>
      </c>
      <c r="D56" s="27"/>
      <c r="E56" s="28"/>
      <c r="F56" s="28"/>
      <c r="G56" s="37">
        <f>SUM(G10:G54)</f>
        <v>450360259.32300001</v>
      </c>
      <c r="I56" s="30"/>
    </row>
    <row r="57" spans="1:11" ht="15.75" thickTop="1" x14ac:dyDescent="0.25">
      <c r="C57" s="5"/>
      <c r="D57" s="17"/>
      <c r="E57" s="17"/>
      <c r="G57" s="5"/>
    </row>
    <row r="58" spans="1:11" s="12" customFormat="1" x14ac:dyDescent="0.25">
      <c r="A58" s="12" t="s">
        <v>12</v>
      </c>
      <c r="B58" s="18"/>
      <c r="C58" s="6"/>
      <c r="D58" s="19"/>
      <c r="E58" s="19"/>
      <c r="F58" s="19"/>
      <c r="G58" s="6"/>
      <c r="I58" s="18"/>
    </row>
    <row r="59" spans="1:11" s="12" customFormat="1" x14ac:dyDescent="0.25">
      <c r="B59" s="18"/>
      <c r="C59" s="6"/>
      <c r="D59" s="19"/>
      <c r="E59" s="19"/>
      <c r="F59" s="19"/>
      <c r="G59" s="6"/>
      <c r="I59" s="18"/>
    </row>
    <row r="63" spans="1:11" s="20" customFormat="1" x14ac:dyDescent="0.25">
      <c r="A63" s="20" t="s">
        <v>92</v>
      </c>
      <c r="B63" s="20" t="s">
        <v>93</v>
      </c>
      <c r="D63" s="22" t="s">
        <v>94</v>
      </c>
      <c r="E63" s="22"/>
      <c r="F63" s="22"/>
      <c r="G63" s="5" t="s">
        <v>95</v>
      </c>
      <c r="I63" s="21"/>
    </row>
    <row r="64" spans="1:11" x14ac:dyDescent="0.25">
      <c r="A64" s="13" t="s">
        <v>46</v>
      </c>
      <c r="B64" s="13" t="s">
        <v>48</v>
      </c>
      <c r="D64" s="23" t="s">
        <v>49</v>
      </c>
      <c r="E64" s="23"/>
      <c r="G64" s="3" t="s">
        <v>13</v>
      </c>
    </row>
  </sheetData>
  <mergeCells count="10">
    <mergeCell ref="A3:I3"/>
    <mergeCell ref="A4:I4"/>
    <mergeCell ref="A8:A9"/>
    <mergeCell ref="B8:B9"/>
    <mergeCell ref="C8:C9"/>
    <mergeCell ref="D8:D9"/>
    <mergeCell ref="E8:E9"/>
    <mergeCell ref="F8:G8"/>
    <mergeCell ref="H8:H9"/>
    <mergeCell ref="I8:I9"/>
  </mergeCells>
  <pageMargins left="0.95" right="0.25" top="0.75" bottom="0.75" header="0.3" footer="0.3"/>
  <pageSetup paperSize="9" scale="80" orientation="landscape" horizontalDpi="180" verticalDpi="18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PACCO-665</cp:lastModifiedBy>
  <cp:lastPrinted>2025-10-21T06:59:20Z</cp:lastPrinted>
  <dcterms:created xsi:type="dcterms:W3CDTF">2020-02-28T02:55:42Z</dcterms:created>
  <dcterms:modified xsi:type="dcterms:W3CDTF">2025-11-10T01:11:03Z</dcterms:modified>
</cp:coreProperties>
</file>