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Trust Report and Control\DILG Posting\2025\DILG Portal\Q4 2025\"/>
    </mc:Choice>
  </mc:AlternateContent>
  <bookViews>
    <workbookView xWindow="0" yWindow="0" windowWidth="20490" windowHeight="7455"/>
  </bookViews>
  <sheets>
    <sheet name="December2025" sheetId="1" r:id="rId1"/>
  </sheets>
  <definedNames>
    <definedName name="_xlnm.Print_Area" localSheetId="0">December2025!$A$1:$G$124</definedName>
    <definedName name="_xlnm.Print_Titles" localSheetId="0">December2025!$11:$12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8" i="1"/>
  <c r="G19" i="1"/>
  <c r="G20" i="1"/>
  <c r="G21" i="1"/>
  <c r="G22" i="1"/>
  <c r="F23" i="1"/>
  <c r="G23" i="1"/>
  <c r="G25" i="1"/>
  <c r="F26" i="1"/>
  <c r="G26" i="1" s="1"/>
  <c r="G32" i="1" s="1"/>
  <c r="G33" i="1" s="1"/>
  <c r="F27" i="1"/>
  <c r="G27" i="1"/>
  <c r="G28" i="1"/>
  <c r="G29" i="1"/>
  <c r="G30" i="1"/>
  <c r="G31" i="1"/>
  <c r="E32" i="1"/>
  <c r="E33" i="1" s="1"/>
  <c r="F32" i="1"/>
  <c r="B33" i="1"/>
  <c r="C33" i="1"/>
  <c r="D33" i="1"/>
  <c r="F33" i="1"/>
  <c r="F36" i="1"/>
  <c r="G36" i="1" s="1"/>
  <c r="E37" i="1"/>
  <c r="F37" i="1"/>
  <c r="G37" i="1"/>
  <c r="F38" i="1"/>
  <c r="G38" i="1" s="1"/>
  <c r="G39" i="1"/>
  <c r="G40" i="1"/>
  <c r="G41" i="1"/>
  <c r="F42" i="1"/>
  <c r="G42" i="1"/>
  <c r="G43" i="1"/>
  <c r="G44" i="1"/>
  <c r="F45" i="1"/>
  <c r="G45" i="1"/>
  <c r="F46" i="1"/>
  <c r="G46" i="1"/>
  <c r="E47" i="1"/>
  <c r="G47" i="1" s="1"/>
  <c r="E48" i="1"/>
  <c r="G48" i="1"/>
  <c r="G49" i="1"/>
  <c r="F50" i="1"/>
  <c r="G50" i="1" s="1"/>
  <c r="G51" i="1"/>
  <c r="G52" i="1"/>
  <c r="G53" i="1"/>
  <c r="G54" i="1"/>
  <c r="G55" i="1"/>
  <c r="G56" i="1"/>
  <c r="G57" i="1"/>
  <c r="G58" i="1"/>
  <c r="E59" i="1"/>
  <c r="E116" i="1" s="1"/>
  <c r="G61" i="1"/>
  <c r="G96" i="1" s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B96" i="1"/>
  <c r="B116" i="1" s="1"/>
  <c r="B117" i="1" s="1"/>
  <c r="B119" i="1" s="1"/>
  <c r="C96" i="1"/>
  <c r="G98" i="1"/>
  <c r="G99" i="1"/>
  <c r="G104" i="1" s="1"/>
  <c r="G100" i="1"/>
  <c r="G101" i="1"/>
  <c r="G102" i="1"/>
  <c r="G103" i="1"/>
  <c r="C104" i="1"/>
  <c r="G106" i="1"/>
  <c r="G107" i="1"/>
  <c r="G108" i="1"/>
  <c r="G109" i="1"/>
  <c r="G110" i="1"/>
  <c r="G111" i="1"/>
  <c r="G112" i="1"/>
  <c r="G113" i="1"/>
  <c r="F114" i="1"/>
  <c r="F115" i="1" s="1"/>
  <c r="C116" i="1"/>
  <c r="C117" i="1" s="1"/>
  <c r="C119" i="1" s="1"/>
  <c r="D116" i="1"/>
  <c r="D117" i="1"/>
  <c r="C118" i="1"/>
  <c r="G118" i="1" s="1"/>
  <c r="D118" i="1"/>
  <c r="G59" i="1" l="1"/>
  <c r="E117" i="1"/>
  <c r="E119" i="1" s="1"/>
  <c r="G115" i="1"/>
  <c r="G114" i="1"/>
  <c r="F59" i="1"/>
  <c r="F116" i="1" s="1"/>
  <c r="F117" i="1" s="1"/>
  <c r="F119" i="1" s="1"/>
  <c r="G116" i="1" l="1"/>
  <c r="G117" i="1" s="1"/>
  <c r="G119" i="1" s="1"/>
</calcChain>
</file>

<file path=xl/sharedStrings.xml><?xml version="1.0" encoding="utf-8"?>
<sst xmlns="http://schemas.openxmlformats.org/spreadsheetml/2006/main" count="119" uniqueCount="117">
  <si>
    <t xml:space="preserve">   Provincial Accountant</t>
  </si>
  <si>
    <t>I hereby certify that I have reviewed the contents and hereby attest to the veracity and correctness of the data or information contained in this document.</t>
  </si>
  <si>
    <t>Net Balance</t>
  </si>
  <si>
    <t xml:space="preserve">     Unpaid obligations</t>
  </si>
  <si>
    <t>Unutilized Balance</t>
  </si>
  <si>
    <t>Total Utilization</t>
  </si>
  <si>
    <t xml:space="preserve">    Sub-Total</t>
  </si>
  <si>
    <t xml:space="preserve">    Purchase of Emergency Response Vehicles </t>
  </si>
  <si>
    <t xml:space="preserve">    Identification of suitable sites for human settlement (Provision for Purchase of Safe Relocation Sites)</t>
  </si>
  <si>
    <t xml:space="preserve">    Repair and Rehabilitation of 4 DDO Provincial Hospitals - Pantukan</t>
  </si>
  <si>
    <t xml:space="preserve">    Repair and Rehabilitation of 4 DDO Provincial Hospitals - Laak</t>
  </si>
  <si>
    <t xml:space="preserve">    Repair and Rehabilitation of 4 DDO Provincial Hospitals - Montevista </t>
  </si>
  <si>
    <t xml:space="preserve">    Repair and Rehabilitation of 4 DDO Provincial Hospitals - Maragusan </t>
  </si>
  <si>
    <r>
      <t xml:space="preserve">   </t>
    </r>
    <r>
      <rPr>
        <sz val="11"/>
        <rFont val="Calibri"/>
        <family val="2"/>
        <scheme val="minor"/>
      </rPr>
      <t xml:space="preserve">  Construction of Slope Protection at Brgy Bayabas Nabunturan (KKMP)</t>
    </r>
  </si>
  <si>
    <t xml:space="preserve">     Rehabilitation of FMR Special, Barangay Buhi, Laak</t>
  </si>
  <si>
    <t xml:space="preserve">     Construction of Box Culvert at Brgy. Ampawid, Laak</t>
  </si>
  <si>
    <t>Continuing Allotment</t>
  </si>
  <si>
    <t xml:space="preserve">     Sub-Total</t>
  </si>
  <si>
    <t xml:space="preserve">    Construction of Slope Protection and Concreting of Road at Magangit-Panag Road</t>
  </si>
  <si>
    <t xml:space="preserve">    HRP - Support to Emerging and Re-Emerging Infectious Diseases Preparedness and Prevention Measures Program</t>
  </si>
  <si>
    <t xml:space="preserve">    Construction of Single Barrel Box Culvert at Dumlan-Libaylibay Road</t>
  </si>
  <si>
    <t xml:space="preserve">    Rehabilitation of FMR @ Purok 18 Peamareswag to Purok 19 Palale Golden Valley, Mabini </t>
  </si>
  <si>
    <t xml:space="preserve">    Purchase of Hazard Specific Rescue Tools and Equipment</t>
  </si>
  <si>
    <t>Current Appropriation - Capital Outlay</t>
  </si>
  <si>
    <t xml:space="preserve">    Donations - F/A to affected LGUs of Province of Cebu of the 6.9 Magnitude Earthquake</t>
  </si>
  <si>
    <t xml:space="preserve">    Pre-positioning/Stockpiling of Food, Non-Food Items and Hygiene Kits to Affected Families of Disasters and Calamities</t>
  </si>
  <si>
    <t xml:space="preserve">    Development of methods, platforms, tools, and databases for data exchange by setting up Disaster Risk Information System with open data and open governance approach</t>
  </si>
  <si>
    <t xml:space="preserve">    Support to Disaster/Calamity Affected Household/Families and Individuals</t>
  </si>
  <si>
    <t xml:space="preserve">    Donations - F/A to affected LGUs of Davao Oriental of the 7.4 Magnitude Earthquake</t>
  </si>
  <si>
    <t xml:space="preserve">    Disaster Communication and Technology Readiness and Resiliency Program    </t>
  </si>
  <si>
    <t xml:space="preserve">     HRP - Support to Emerging and Re-Emerging Infectious Diseases Preparedness and Prevention Measures Program</t>
  </si>
  <si>
    <t xml:space="preserve">    Conduct and Attend Disaster Related Trainings, Seminars,  Workshops, and for a Integrating Gender Concerns </t>
  </si>
  <si>
    <t xml:space="preserve">    Integrated Disaster Resilience in the Occupational Safety and Health Standards of Establishments</t>
  </si>
  <si>
    <t xml:space="preserve">    Observance of National Disaster Resilience Month thru Disaster Reselience Summit and DRRM related activities</t>
  </si>
  <si>
    <t xml:space="preserve">    IEC on Hazards-specific Disaster Preparedness and Readiness Programs</t>
  </si>
  <si>
    <t xml:space="preserve">    Environmental Resilience Program - Support to Upper Agusan Riverbasin Management and Development Activities </t>
  </si>
  <si>
    <t xml:space="preserve">    DRRM-CCA and Environmental Policies, Plans and Budgets at all Levels</t>
  </si>
  <si>
    <t xml:space="preserve">    Review, Harmonization and Formulate DRRM-CCA Policies, Plans and Budgets</t>
  </si>
  <si>
    <t xml:space="preserve">    Enhancement of Risk Assessment, Mapping and Climate &amp; Disaster Information  </t>
  </si>
  <si>
    <t xml:space="preserve">    Conduct waterways desilting/dredging activities</t>
  </si>
  <si>
    <t xml:space="preserve">    Repair and Maintenance of Rescue Tools and Equipment </t>
  </si>
  <si>
    <t xml:space="preserve">    (KKMP) -  Conduct of Inventory, Risk Assessment, Accessibility and Gender Responsiveness Audit of Critical Infrastructures</t>
  </si>
  <si>
    <t xml:space="preserve">    HRP - Support to Water, Sanitation and Hygiene (WASH) in Emergency </t>
  </si>
  <si>
    <t xml:space="preserve">    HRP - Support to Health Education and Promotion Program  </t>
  </si>
  <si>
    <t xml:space="preserve">    HRP - Disaster Risk Reduction and Management in Health (DRRM-H) </t>
  </si>
  <si>
    <t xml:space="preserve">    Restoration of Vital Facilities and Lifelines</t>
  </si>
  <si>
    <t xml:space="preserve">    CCAM for Food Security - Organic  Agriculture Promotion Extension Program</t>
  </si>
  <si>
    <t xml:space="preserve">    Activation, mobilization, deployment and interoperability of Incident Command system, Incident Management Team, Emergency Operation Center and Response Clusters</t>
  </si>
  <si>
    <t xml:space="preserve">    Conduct meetings  and secretariat services on DRR/CCA and related activities for PDRRMC, MDRRO and Thematic area committees</t>
  </si>
  <si>
    <t xml:space="preserve">    HRP -  Epidemiology and Surveillance Program </t>
  </si>
  <si>
    <t xml:space="preserve">    DdO Communication and Technology Readiness and Resiliency Program (Disaster Resilience Radio) </t>
  </si>
  <si>
    <t xml:space="preserve">    ERP, CCAM - Water Ecosystem Rehabilitation and Sustainability (WatERS) Program</t>
  </si>
  <si>
    <t xml:space="preserve">    CCAM for Food Security - Rice Production Support Program</t>
  </si>
  <si>
    <t xml:space="preserve">    CCAM for Food Security - Provincial High Value Crops Development Program</t>
  </si>
  <si>
    <t xml:space="preserve">    CCAM for Food Security - Provincial Corn, Cassava and other Feed Grain Production Support Program</t>
  </si>
  <si>
    <t xml:space="preserve">    ERP, CCAM - Watershed Protection and Development Program</t>
  </si>
  <si>
    <t xml:space="preserve">    ERP, CCAM - Provincial Solid Waste Management Program</t>
  </si>
  <si>
    <t xml:space="preserve">    ERP, CCAM - Provincial Greening Program  </t>
  </si>
  <si>
    <t xml:space="preserve">     Operationalization of 24/7 Emergency and Disaster Operation, Resilience and Resource Center and Davao de Oro Andam Action Centers   </t>
  </si>
  <si>
    <t>Current Appropriation - MOOE</t>
  </si>
  <si>
    <t xml:space="preserve">    Development of Integrated Water Resource Management Framework/Plan (Flood Control Masterplan)</t>
  </si>
  <si>
    <t xml:space="preserve">    Conduct Waterways desilting/dredging activities</t>
  </si>
  <si>
    <t xml:space="preserve">    Purchase of Emergency Response Vehicles</t>
  </si>
  <si>
    <t xml:space="preserve">    Purchase of hazard specific rescue tools and equipment</t>
  </si>
  <si>
    <t xml:space="preserve">    Rehabilitation of FMR at Barangay Panansalan, Compostela</t>
  </si>
  <si>
    <t xml:space="preserve">    Rehabilitation of FMR at Barangay Pagsabangan, New Bataan</t>
  </si>
  <si>
    <t xml:space="preserve">    Medicines and Other Medical Supplies</t>
  </si>
  <si>
    <t xml:space="preserve">    Food Supplies</t>
  </si>
  <si>
    <t xml:space="preserve">    Fuel, Oil and Lubricants</t>
  </si>
  <si>
    <t xml:space="preserve">    Purchase of ICT Equipment</t>
  </si>
  <si>
    <t xml:space="preserve">    Support in the construction of safe transitional housing  </t>
  </si>
  <si>
    <t xml:space="preserve">    Repair and Maintenance of rescue tools and equipment</t>
  </si>
  <si>
    <t xml:space="preserve">    Prepositioning/stockpiling of food and non-food items and hygiene kits to affected families of disasters and calamities </t>
  </si>
  <si>
    <t xml:space="preserve">    Support to Community-Based Monitoring System (CBMS) Provincewide</t>
  </si>
  <si>
    <t xml:space="preserve">    Upgrading of Powerhouse of Covid-19 Vaccine Storage Facility</t>
  </si>
  <si>
    <t xml:space="preserve">     Construction Materials</t>
  </si>
  <si>
    <t xml:space="preserve">     Operationalization Of 24/7 Emergency And Disaster Operation, Resilience And Resource Center And Davao De Oro Andam Action Centers</t>
  </si>
  <si>
    <t>Special Trust Fund</t>
  </si>
  <si>
    <t>B. Utilization</t>
  </si>
  <si>
    <t xml:space="preserve">      Total Funds Available</t>
  </si>
  <si>
    <t xml:space="preserve">      Total Transfers/Grants</t>
  </si>
  <si>
    <t xml:space="preserve">          Donations for 7.4 Magnitude Earthquake on October 10, 2025</t>
  </si>
  <si>
    <t xml:space="preserve">          Prizes </t>
  </si>
  <si>
    <t xml:space="preserve">          WFP</t>
  </si>
  <si>
    <t xml:space="preserve">          Donations for the combined effects of the Northeast Monsoon (NM) and the trough of LPA </t>
  </si>
  <si>
    <t xml:space="preserve">          Donations for Series of Earthquakes 2023</t>
  </si>
  <si>
    <t xml:space="preserve">          Donations for Tropical Cyclone Agaton</t>
  </si>
  <si>
    <t xml:space="preserve">     Transfers/Grants</t>
  </si>
  <si>
    <t xml:space="preserve">     Total Previous Year's  Appropriations Transferred to the Special Trust Fund</t>
  </si>
  <si>
    <t xml:space="preserve">         LDRRMF 2024</t>
  </si>
  <si>
    <t xml:space="preserve">         LDRRMF 2023</t>
  </si>
  <si>
    <t xml:space="preserve">         LDRRMF 2022</t>
  </si>
  <si>
    <t xml:space="preserve">         LDRRMF 2021</t>
  </si>
  <si>
    <t xml:space="preserve">         LDRRMF 2020</t>
  </si>
  <si>
    <t xml:space="preserve">     Previous Year's  Appropriations Transferred to the Special Trust Fund</t>
  </si>
  <si>
    <t xml:space="preserve">     Continuing Allotment</t>
  </si>
  <si>
    <t xml:space="preserve">     Continuing Appropriation</t>
  </si>
  <si>
    <t xml:space="preserve">     Current Appropriation</t>
  </si>
  <si>
    <t>A. Sources of Funds</t>
  </si>
  <si>
    <t>Mitigation Fund
70%</t>
  </si>
  <si>
    <t>Quick Response Fund (QRF) 
30%</t>
  </si>
  <si>
    <t xml:space="preserve">
Total</t>
  </si>
  <si>
    <t>From Other Sources</t>
  </si>
  <si>
    <t>From Other LGUs</t>
  </si>
  <si>
    <t xml:space="preserve">
NDRRMF</t>
  </si>
  <si>
    <t>LDRRRMF</t>
  </si>
  <si>
    <t>Particulars</t>
  </si>
  <si>
    <t>QUARTER:</t>
  </si>
  <si>
    <r>
      <t xml:space="preserve">PROVINCE: </t>
    </r>
    <r>
      <rPr>
        <sz val="11"/>
        <rFont val="Calibri"/>
        <family val="2"/>
      </rPr>
      <t>DAVAO DE ORO</t>
    </r>
  </si>
  <si>
    <t>CALENDAR YEAR:</t>
  </si>
  <si>
    <r>
      <t xml:space="preserve">REGION:  </t>
    </r>
    <r>
      <rPr>
        <sz val="11"/>
        <rFont val="Calibri"/>
        <family val="2"/>
      </rPr>
      <t>XI</t>
    </r>
    <r>
      <rPr>
        <b/>
        <sz val="11"/>
        <rFont val="Calibri"/>
        <family val="2"/>
      </rPr>
      <t xml:space="preserve">                          </t>
    </r>
  </si>
  <si>
    <t>Province of Davao de Oro</t>
  </si>
  <si>
    <t>As of December 31, 2025</t>
  </si>
  <si>
    <t>LOCAL DISASTER RISK REDUCTION AND MANAGEMENT FUND UTILIZATION</t>
  </si>
  <si>
    <t>(COA Form)</t>
  </si>
  <si>
    <t>FDP Form 8 - Local Disaster Risk Reduction and Management Fund Utilization</t>
  </si>
  <si>
    <t>(SGD.)ARIEL D. MANDAWE, CPA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</si>
</sst>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0.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11">
    <xf numFmtId="0" fontId="0" fillId="0" borderId="0" xfId="0"/>
    <xf numFmtId="0" fontId="2" fillId="0" borderId="0" xfId="0" applyFont="1" applyFill="1"/>
    <xf numFmtId="43" fontId="2" fillId="0" borderId="0" xfId="1" applyFont="1" applyFill="1"/>
    <xf numFmtId="43" fontId="2" fillId="0" borderId="0" xfId="1" applyFont="1" applyFill="1" applyBorder="1"/>
    <xf numFmtId="43" fontId="3" fillId="0" borderId="0" xfId="1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/>
    <xf numFmtId="43" fontId="3" fillId="0" borderId="2" xfId="1" applyFont="1" applyFill="1" applyBorder="1" applyAlignment="1">
      <alignment horizontal="center"/>
    </xf>
    <xf numFmtId="43" fontId="3" fillId="0" borderId="0" xfId="1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43" fontId="3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Border="1"/>
    <xf numFmtId="43" fontId="2" fillId="0" borderId="0" xfId="0" applyNumberFormat="1" applyFont="1" applyFill="1"/>
    <xf numFmtId="43" fontId="3" fillId="0" borderId="3" xfId="1" applyFont="1" applyBorder="1"/>
    <xf numFmtId="43" fontId="3" fillId="0" borderId="4" xfId="1" applyFont="1" applyBorder="1"/>
    <xf numFmtId="0" fontId="3" fillId="0" borderId="5" xfId="0" applyFont="1" applyFill="1" applyBorder="1"/>
    <xf numFmtId="43" fontId="3" fillId="0" borderId="6" xfId="1" applyFont="1" applyBorder="1"/>
    <xf numFmtId="43" fontId="2" fillId="0" borderId="7" xfId="1" applyFont="1" applyBorder="1"/>
    <xf numFmtId="0" fontId="2" fillId="0" borderId="8" xfId="0" applyFont="1" applyFill="1" applyBorder="1"/>
    <xf numFmtId="43" fontId="3" fillId="0" borderId="3" xfId="1" applyFont="1" applyFill="1" applyBorder="1"/>
    <xf numFmtId="43" fontId="3" fillId="0" borderId="4" xfId="1" applyFont="1" applyFill="1" applyBorder="1"/>
    <xf numFmtId="43" fontId="2" fillId="0" borderId="3" xfId="1" applyFont="1" applyFill="1" applyBorder="1"/>
    <xf numFmtId="43" fontId="2" fillId="0" borderId="4" xfId="1" applyFont="1" applyFill="1" applyBorder="1"/>
    <xf numFmtId="43" fontId="2" fillId="0" borderId="4" xfId="1" applyFont="1" applyFill="1" applyBorder="1" applyAlignment="1"/>
    <xf numFmtId="0" fontId="2" fillId="0" borderId="5" xfId="0" applyFont="1" applyFill="1" applyBorder="1" applyAlignment="1">
      <alignment wrapText="1"/>
    </xf>
    <xf numFmtId="43" fontId="2" fillId="0" borderId="9" xfId="1" applyFont="1" applyFill="1" applyBorder="1"/>
    <xf numFmtId="43" fontId="2" fillId="0" borderId="10" xfId="1" applyFont="1" applyFill="1" applyBorder="1" applyAlignment="1"/>
    <xf numFmtId="43" fontId="2" fillId="0" borderId="10" xfId="1" applyFont="1" applyFill="1" applyBorder="1"/>
    <xf numFmtId="43" fontId="2" fillId="0" borderId="11" xfId="1" applyFont="1" applyFill="1" applyBorder="1" applyAlignment="1"/>
    <xf numFmtId="0" fontId="2" fillId="0" borderId="8" xfId="0" applyFont="1" applyFill="1" applyBorder="1" applyAlignment="1">
      <alignment wrapText="1"/>
    </xf>
    <xf numFmtId="43" fontId="2" fillId="0" borderId="12" xfId="1" applyFont="1" applyFill="1" applyBorder="1" applyAlignment="1"/>
    <xf numFmtId="43" fontId="2" fillId="0" borderId="12" xfId="1" applyFont="1" applyFill="1" applyBorder="1"/>
    <xf numFmtId="43" fontId="2" fillId="0" borderId="13" xfId="1" applyFont="1" applyFill="1" applyBorder="1" applyAlignment="1"/>
    <xf numFmtId="0" fontId="2" fillId="0" borderId="14" xfId="0" applyFont="1" applyFill="1" applyBorder="1" applyAlignment="1">
      <alignment wrapText="1"/>
    </xf>
    <xf numFmtId="43" fontId="2" fillId="0" borderId="15" xfId="1" applyFont="1" applyFill="1" applyBorder="1" applyAlignment="1"/>
    <xf numFmtId="43" fontId="2" fillId="0" borderId="15" xfId="1" applyFont="1" applyFill="1" applyBorder="1"/>
    <xf numFmtId="43" fontId="2" fillId="0" borderId="16" xfId="1" applyFont="1" applyFill="1" applyBorder="1" applyAlignment="1"/>
    <xf numFmtId="0" fontId="3" fillId="0" borderId="14" xfId="0" applyFont="1" applyFill="1" applyBorder="1" applyAlignment="1">
      <alignment wrapText="1"/>
    </xf>
    <xf numFmtId="43" fontId="2" fillId="0" borderId="17" xfId="1" applyFont="1" applyFill="1" applyBorder="1"/>
    <xf numFmtId="43" fontId="2" fillId="0" borderId="18" xfId="1" applyFont="1" applyFill="1" applyBorder="1" applyAlignment="1"/>
    <xf numFmtId="43" fontId="2" fillId="0" borderId="18" xfId="1" applyFont="1" applyFill="1" applyBorder="1"/>
    <xf numFmtId="43" fontId="2" fillId="0" borderId="19" xfId="1" applyFont="1" applyFill="1" applyBorder="1" applyAlignment="1"/>
    <xf numFmtId="0" fontId="3" fillId="0" borderId="20" xfId="0" applyFont="1" applyFill="1" applyBorder="1" applyAlignment="1">
      <alignment wrapText="1"/>
    </xf>
    <xf numFmtId="43" fontId="2" fillId="0" borderId="7" xfId="1" applyFont="1" applyFill="1" applyBorder="1" applyAlignment="1"/>
    <xf numFmtId="43" fontId="2" fillId="0" borderId="7" xfId="1" applyFont="1" applyFill="1" applyBorder="1"/>
    <xf numFmtId="43" fontId="2" fillId="0" borderId="21" xfId="1" applyFont="1" applyFill="1" applyBorder="1" applyAlignment="1"/>
    <xf numFmtId="43" fontId="2" fillId="0" borderId="22" xfId="1" applyFont="1" applyFill="1" applyBorder="1"/>
    <xf numFmtId="43" fontId="2" fillId="0" borderId="23" xfId="1" applyFont="1" applyFill="1" applyBorder="1" applyAlignment="1"/>
    <xf numFmtId="43" fontId="2" fillId="0" borderId="23" xfId="1" applyFont="1" applyFill="1" applyBorder="1"/>
    <xf numFmtId="43" fontId="2" fillId="0" borderId="24" xfId="1" applyFont="1" applyFill="1" applyBorder="1" applyAlignment="1"/>
    <xf numFmtId="0" fontId="2" fillId="0" borderId="25" xfId="0" applyFont="1" applyFill="1" applyBorder="1" applyAlignment="1">
      <alignment wrapText="1"/>
    </xf>
    <xf numFmtId="43" fontId="2" fillId="0" borderId="26" xfId="1" applyFont="1" applyFill="1" applyBorder="1" applyAlignment="1"/>
    <xf numFmtId="0" fontId="2" fillId="0" borderId="27" xfId="0" applyFont="1" applyFill="1" applyBorder="1" applyAlignment="1">
      <alignment wrapText="1"/>
    </xf>
    <xf numFmtId="0" fontId="4" fillId="0" borderId="0" xfId="0" applyFont="1" applyFill="1"/>
    <xf numFmtId="0" fontId="3" fillId="0" borderId="25" xfId="0" applyFont="1" applyFill="1" applyBorder="1" applyAlignment="1">
      <alignment wrapText="1"/>
    </xf>
    <xf numFmtId="0" fontId="2" fillId="0" borderId="28" xfId="0" applyFont="1" applyFill="1" applyBorder="1" applyAlignment="1">
      <alignment wrapText="1"/>
    </xf>
    <xf numFmtId="0" fontId="2" fillId="0" borderId="29" xfId="0" applyFont="1" applyFill="1" applyBorder="1" applyAlignment="1">
      <alignment wrapText="1"/>
    </xf>
    <xf numFmtId="43" fontId="4" fillId="0" borderId="0" xfId="0" applyNumberFormat="1" applyFont="1" applyFill="1"/>
    <xf numFmtId="0" fontId="2" fillId="0" borderId="30" xfId="0" applyFont="1" applyFill="1" applyBorder="1" applyAlignment="1">
      <alignment wrapText="1"/>
    </xf>
    <xf numFmtId="0" fontId="5" fillId="0" borderId="27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43" fontId="4" fillId="0" borderId="0" xfId="1" applyFont="1" applyFill="1"/>
    <xf numFmtId="43" fontId="3" fillId="0" borderId="6" xfId="1" applyFont="1" applyFill="1" applyBorder="1"/>
    <xf numFmtId="43" fontId="3" fillId="0" borderId="15" xfId="1" applyFont="1" applyFill="1" applyBorder="1"/>
    <xf numFmtId="0" fontId="3" fillId="0" borderId="27" xfId="0" applyFont="1" applyFill="1" applyBorder="1"/>
    <xf numFmtId="43" fontId="3" fillId="0" borderId="3" xfId="1" applyFont="1" applyFill="1" applyBorder="1" applyAlignment="1">
      <alignment vertical="center"/>
    </xf>
    <xf numFmtId="43" fontId="2" fillId="0" borderId="9" xfId="1" applyFont="1" applyFill="1" applyBorder="1" applyAlignment="1"/>
    <xf numFmtId="43" fontId="2" fillId="0" borderId="21" xfId="1" applyFont="1" applyFill="1" applyBorder="1"/>
    <xf numFmtId="43" fontId="2" fillId="0" borderId="13" xfId="1" applyFont="1" applyFill="1" applyBorder="1"/>
    <xf numFmtId="0" fontId="2" fillId="0" borderId="14" xfId="0" applyFont="1" applyFill="1" applyBorder="1"/>
    <xf numFmtId="43" fontId="2" fillId="0" borderId="6" xfId="1" applyFont="1" applyFill="1" applyBorder="1" applyAlignment="1"/>
    <xf numFmtId="43" fontId="2" fillId="0" borderId="6" xfId="1" applyFont="1" applyFill="1" applyBorder="1" applyAlignment="1">
      <alignment vertical="center"/>
    </xf>
    <xf numFmtId="0" fontId="2" fillId="0" borderId="27" xfId="0" applyFont="1" applyFill="1" applyBorder="1"/>
    <xf numFmtId="0" fontId="4" fillId="0" borderId="0" xfId="0" applyFont="1" applyFill="1" applyAlignment="1">
      <alignment vertical="center"/>
    </xf>
    <xf numFmtId="43" fontId="4" fillId="0" borderId="0" xfId="0" applyNumberFormat="1" applyFont="1" applyFill="1" applyAlignment="1">
      <alignment vertical="center"/>
    </xf>
    <xf numFmtId="43" fontId="3" fillId="0" borderId="4" xfId="1" applyFont="1" applyFill="1" applyBorder="1" applyAlignment="1">
      <alignment vertical="center"/>
    </xf>
    <xf numFmtId="43" fontId="2" fillId="0" borderId="4" xfId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43" fontId="2" fillId="0" borderId="9" xfId="1" applyFont="1" applyFill="1" applyBorder="1" applyAlignment="1">
      <alignment vertical="center"/>
    </xf>
    <xf numFmtId="43" fontId="2" fillId="0" borderId="7" xfId="1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 wrapText="1"/>
    </xf>
    <xf numFmtId="43" fontId="2" fillId="0" borderId="12" xfId="1" applyFont="1" applyFill="1" applyBorder="1" applyAlignment="1">
      <alignment vertical="center"/>
    </xf>
    <xf numFmtId="43" fontId="2" fillId="0" borderId="6" xfId="1" applyFont="1" applyFill="1" applyBorder="1"/>
    <xf numFmtId="0" fontId="3" fillId="0" borderId="3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5" fillId="0" borderId="0" xfId="2" applyFont="1" applyFill="1" applyAlignment="1" applyProtection="1">
      <alignment horizontal="left" wrapText="1"/>
      <protection locked="0"/>
    </xf>
    <xf numFmtId="0" fontId="8" fillId="0" borderId="0" xfId="2" applyFont="1" applyFill="1" applyAlignment="1">
      <alignment wrapText="1"/>
    </xf>
    <xf numFmtId="0" fontId="8" fillId="0" borderId="0" xfId="2" applyFont="1" applyFill="1" applyBorder="1"/>
    <xf numFmtId="0" fontId="5" fillId="0" borderId="0" xfId="2" applyFont="1" applyFill="1" applyAlignment="1" applyProtection="1">
      <alignment horizontal="left" vertical="center"/>
      <protection locked="0"/>
    </xf>
    <xf numFmtId="0" fontId="8" fillId="0" borderId="0" xfId="2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6" fillId="0" borderId="0" xfId="0" applyFont="1" applyFill="1"/>
    <xf numFmtId="0" fontId="9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2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abSelected="1" zoomScaleNormal="100" workbookViewId="0">
      <selection activeCell="A11" sqref="A11:A12"/>
    </sheetView>
  </sheetViews>
  <sheetFormatPr defaultColWidth="9.140625" defaultRowHeight="15" x14ac:dyDescent="0.25"/>
  <cols>
    <col min="1" max="1" width="87.5703125" style="1" customWidth="1"/>
    <col min="2" max="2" width="15.7109375" style="2" customWidth="1"/>
    <col min="3" max="3" width="14.85546875" style="2" customWidth="1"/>
    <col min="4" max="4" width="10.5703125" style="2" customWidth="1"/>
    <col min="5" max="5" width="14.140625" style="2" customWidth="1"/>
    <col min="6" max="6" width="15.28515625" style="2" customWidth="1"/>
    <col min="7" max="7" width="15.7109375" style="2" customWidth="1"/>
    <col min="8" max="8" width="1.7109375" style="1" customWidth="1"/>
    <col min="9" max="13" width="9.140625" style="1" hidden="1" customWidth="1"/>
    <col min="14" max="14" width="15.42578125" style="1" customWidth="1"/>
    <col min="15" max="15" width="9.140625" style="1"/>
    <col min="16" max="16" width="16.85546875" style="1" bestFit="1" customWidth="1"/>
    <col min="17" max="16384" width="9.140625" style="1"/>
  </cols>
  <sheetData>
    <row r="1" spans="1:16" ht="18.95" customHeight="1" x14ac:dyDescent="0.25">
      <c r="A1" s="97" t="s">
        <v>115</v>
      </c>
      <c r="B1" s="96"/>
      <c r="C1" s="96"/>
      <c r="D1" s="96"/>
      <c r="E1" s="96"/>
      <c r="F1" s="96"/>
      <c r="G1" s="96"/>
    </row>
    <row r="2" spans="1:16" ht="18.95" customHeight="1" x14ac:dyDescent="0.25">
      <c r="A2" s="96" t="s">
        <v>114</v>
      </c>
      <c r="B2" s="96"/>
      <c r="C2" s="96"/>
      <c r="D2" s="96"/>
      <c r="E2" s="96"/>
      <c r="F2" s="96"/>
      <c r="G2" s="96"/>
    </row>
    <row r="3" spans="1:16" ht="18.95" customHeight="1" x14ac:dyDescent="0.25">
      <c r="A3" s="96"/>
      <c r="B3" s="96"/>
      <c r="C3" s="96"/>
      <c r="D3" s="96"/>
      <c r="E3" s="96"/>
      <c r="F3" s="96"/>
      <c r="G3" s="96"/>
    </row>
    <row r="4" spans="1:16" ht="18.95" customHeight="1" x14ac:dyDescent="0.25">
      <c r="A4" s="98" t="s">
        <v>113</v>
      </c>
      <c r="B4" s="98"/>
      <c r="C4" s="98"/>
      <c r="D4" s="98"/>
      <c r="E4" s="98"/>
      <c r="F4" s="98"/>
      <c r="G4" s="98"/>
    </row>
    <row r="5" spans="1:16" ht="18.95" hidden="1" customHeight="1" x14ac:dyDescent="0.25">
      <c r="A5" s="98" t="s">
        <v>112</v>
      </c>
      <c r="B5" s="98"/>
      <c r="C5" s="98"/>
      <c r="D5" s="98"/>
      <c r="E5" s="98"/>
      <c r="F5" s="98"/>
      <c r="G5" s="98"/>
    </row>
    <row r="6" spans="1:16" ht="18.95" hidden="1" customHeight="1" x14ac:dyDescent="0.25">
      <c r="A6" s="98" t="s">
        <v>111</v>
      </c>
      <c r="B6" s="98"/>
      <c r="C6" s="98"/>
      <c r="D6" s="98"/>
      <c r="E6" s="98"/>
      <c r="F6" s="98"/>
      <c r="G6" s="98"/>
    </row>
    <row r="7" spans="1:16" ht="18.95" customHeight="1" x14ac:dyDescent="0.25">
      <c r="A7" s="98"/>
      <c r="B7" s="98"/>
      <c r="C7" s="98"/>
      <c r="D7" s="98"/>
      <c r="E7" s="98"/>
      <c r="F7" s="98"/>
      <c r="G7" s="98"/>
      <c r="H7" s="98"/>
    </row>
    <row r="8" spans="1:16" ht="18.95" customHeight="1" x14ac:dyDescent="0.25">
      <c r="A8" s="95" t="s">
        <v>110</v>
      </c>
      <c r="B8" s="94" t="s">
        <v>109</v>
      </c>
      <c r="C8" s="93">
        <v>2025</v>
      </c>
      <c r="D8" s="89"/>
      <c r="E8" s="89"/>
      <c r="F8" s="89"/>
      <c r="G8" s="89"/>
      <c r="H8" s="56"/>
    </row>
    <row r="9" spans="1:16" s="56" customFormat="1" ht="18.95" customHeight="1" x14ac:dyDescent="0.25">
      <c r="A9" s="92" t="s">
        <v>108</v>
      </c>
      <c r="B9" s="91" t="s">
        <v>107</v>
      </c>
      <c r="C9" s="90">
        <v>4</v>
      </c>
      <c r="D9" s="89"/>
      <c r="E9" s="89"/>
      <c r="F9" s="89"/>
      <c r="G9" s="89"/>
    </row>
    <row r="10" spans="1:16" s="56" customFormat="1" ht="18.95" customHeight="1" thickBot="1" x14ac:dyDescent="0.3">
      <c r="A10" s="88"/>
      <c r="B10" s="88"/>
      <c r="C10" s="88"/>
      <c r="D10" s="88"/>
      <c r="E10" s="88"/>
      <c r="F10" s="88"/>
      <c r="G10" s="88"/>
    </row>
    <row r="11" spans="1:16" s="56" customFormat="1" ht="20.45" customHeight="1" x14ac:dyDescent="0.25">
      <c r="A11" s="99" t="s">
        <v>106</v>
      </c>
      <c r="B11" s="101" t="s">
        <v>105</v>
      </c>
      <c r="C11" s="102"/>
      <c r="D11" s="103" t="s">
        <v>104</v>
      </c>
      <c r="E11" s="105" t="s">
        <v>103</v>
      </c>
      <c r="F11" s="107" t="s">
        <v>102</v>
      </c>
      <c r="G11" s="109" t="s">
        <v>101</v>
      </c>
    </row>
    <row r="12" spans="1:16" s="56" customFormat="1" ht="52.5" customHeight="1" thickBot="1" x14ac:dyDescent="0.3">
      <c r="A12" s="100"/>
      <c r="B12" s="87" t="s">
        <v>100</v>
      </c>
      <c r="C12" s="86" t="s">
        <v>99</v>
      </c>
      <c r="D12" s="104"/>
      <c r="E12" s="106"/>
      <c r="F12" s="108"/>
      <c r="G12" s="110"/>
    </row>
    <row r="13" spans="1:16" s="56" customFormat="1" ht="23.1" customHeight="1" thickBot="1" x14ac:dyDescent="0.3">
      <c r="A13" s="18" t="s">
        <v>98</v>
      </c>
      <c r="B13" s="23"/>
      <c r="C13" s="23"/>
      <c r="D13" s="23"/>
      <c r="E13" s="23"/>
      <c r="F13" s="23"/>
      <c r="G13" s="22"/>
      <c r="N13" s="60"/>
    </row>
    <row r="14" spans="1:16" s="56" customFormat="1" ht="23.1" customHeight="1" thickBot="1" x14ac:dyDescent="0.3">
      <c r="A14" s="18" t="s">
        <v>97</v>
      </c>
      <c r="B14" s="23">
        <v>42600000</v>
      </c>
      <c r="C14" s="23">
        <v>99400000</v>
      </c>
      <c r="D14" s="23"/>
      <c r="E14" s="23"/>
      <c r="F14" s="23"/>
      <c r="G14" s="22">
        <f>SUM(B14:F14)</f>
        <v>142000000</v>
      </c>
      <c r="N14" s="60"/>
    </row>
    <row r="15" spans="1:16" s="56" customFormat="1" ht="23.1" customHeight="1" thickBot="1" x14ac:dyDescent="0.3">
      <c r="A15" s="18" t="s">
        <v>96</v>
      </c>
      <c r="B15" s="23"/>
      <c r="C15" s="23"/>
      <c r="D15" s="23"/>
      <c r="E15" s="23"/>
      <c r="F15" s="23"/>
      <c r="G15" s="22">
        <f>SUM(B15:F15)</f>
        <v>0</v>
      </c>
      <c r="N15" s="60"/>
    </row>
    <row r="16" spans="1:16" s="56" customFormat="1" ht="23.1" customHeight="1" thickBot="1" x14ac:dyDescent="0.3">
      <c r="A16" s="18" t="s">
        <v>95</v>
      </c>
      <c r="B16" s="25"/>
      <c r="C16" s="23"/>
      <c r="D16" s="25"/>
      <c r="E16" s="25"/>
      <c r="F16" s="23">
        <v>25500360.399999999</v>
      </c>
      <c r="G16" s="22">
        <f>SUM(B16:F16)</f>
        <v>25500360.399999999</v>
      </c>
      <c r="P16" s="60"/>
    </row>
    <row r="17" spans="1:16" s="56" customFormat="1" ht="23.1" customHeight="1" x14ac:dyDescent="0.25">
      <c r="A17" s="75" t="s">
        <v>94</v>
      </c>
      <c r="B17" s="38"/>
      <c r="C17" s="38"/>
      <c r="D17" s="38"/>
      <c r="E17" s="38"/>
      <c r="F17" s="38"/>
      <c r="G17" s="85"/>
    </row>
    <row r="18" spans="1:16" s="76" customFormat="1" ht="23.1" customHeight="1" x14ac:dyDescent="0.25">
      <c r="A18" s="83" t="s">
        <v>93</v>
      </c>
      <c r="B18" s="84"/>
      <c r="C18" s="84"/>
      <c r="D18" s="84"/>
      <c r="E18" s="84"/>
      <c r="F18" s="84">
        <v>252122.60999999917</v>
      </c>
      <c r="G18" s="74">
        <f t="shared" ref="G18:G23" si="0">SUM(C18:F18)</f>
        <v>252122.60999999917</v>
      </c>
      <c r="N18" s="77"/>
    </row>
    <row r="19" spans="1:16" s="76" customFormat="1" ht="23.1" customHeight="1" x14ac:dyDescent="0.25">
      <c r="A19" s="83" t="s">
        <v>92</v>
      </c>
      <c r="B19" s="84"/>
      <c r="C19" s="84"/>
      <c r="D19" s="84"/>
      <c r="E19" s="84"/>
      <c r="F19" s="84">
        <v>134973.50000000023</v>
      </c>
      <c r="G19" s="74">
        <f t="shared" si="0"/>
        <v>134973.50000000023</v>
      </c>
      <c r="N19" s="77"/>
    </row>
    <row r="20" spans="1:16" s="76" customFormat="1" ht="23.1" customHeight="1" x14ac:dyDescent="0.25">
      <c r="A20" s="83" t="s">
        <v>91</v>
      </c>
      <c r="B20" s="84"/>
      <c r="C20" s="84"/>
      <c r="D20" s="84"/>
      <c r="E20" s="84"/>
      <c r="F20" s="84">
        <v>8481480.4899999984</v>
      </c>
      <c r="G20" s="81">
        <f t="shared" si="0"/>
        <v>8481480.4899999984</v>
      </c>
      <c r="N20" s="77"/>
    </row>
    <row r="21" spans="1:16" s="76" customFormat="1" ht="23.1" customHeight="1" x14ac:dyDescent="0.25">
      <c r="A21" s="83" t="s">
        <v>90</v>
      </c>
      <c r="B21" s="84"/>
      <c r="C21" s="84"/>
      <c r="D21" s="84"/>
      <c r="E21" s="84"/>
      <c r="F21" s="84">
        <v>39675240.299999997</v>
      </c>
      <c r="G21" s="81">
        <f t="shared" si="0"/>
        <v>39675240.299999997</v>
      </c>
      <c r="N21" s="77"/>
    </row>
    <row r="22" spans="1:16" s="76" customFormat="1" ht="23.1" customHeight="1" thickBot="1" x14ac:dyDescent="0.3">
      <c r="A22" s="83" t="s">
        <v>89</v>
      </c>
      <c r="B22" s="82"/>
      <c r="C22" s="82"/>
      <c r="D22" s="82"/>
      <c r="E22" s="82"/>
      <c r="F22" s="82">
        <v>36517288.920000002</v>
      </c>
      <c r="G22" s="81">
        <f t="shared" si="0"/>
        <v>36517288.920000002</v>
      </c>
      <c r="N22" s="77"/>
    </row>
    <row r="23" spans="1:16" s="76" customFormat="1" ht="23.1" customHeight="1" thickBot="1" x14ac:dyDescent="0.3">
      <c r="A23" s="80" t="s">
        <v>88</v>
      </c>
      <c r="B23" s="79"/>
      <c r="C23" s="79"/>
      <c r="D23" s="79"/>
      <c r="E23" s="79"/>
      <c r="F23" s="78">
        <f>SUM(F18:F22)</f>
        <v>85061105.819999993</v>
      </c>
      <c r="G23" s="68">
        <f t="shared" si="0"/>
        <v>85061105.819999993</v>
      </c>
      <c r="N23" s="77"/>
    </row>
    <row r="24" spans="1:16" s="56" customFormat="1" ht="23.1" customHeight="1" x14ac:dyDescent="0.25">
      <c r="A24" s="75" t="s">
        <v>87</v>
      </c>
      <c r="B24" s="38"/>
      <c r="C24" s="38"/>
      <c r="D24" s="38"/>
      <c r="E24" s="38"/>
      <c r="F24" s="38"/>
      <c r="G24" s="74"/>
    </row>
    <row r="25" spans="1:16" s="56" customFormat="1" ht="23.1" customHeight="1" x14ac:dyDescent="0.25">
      <c r="A25" s="72" t="s">
        <v>86</v>
      </c>
      <c r="B25" s="71"/>
      <c r="C25" s="34"/>
      <c r="D25" s="34"/>
      <c r="E25" s="34">
        <v>304092.12</v>
      </c>
      <c r="F25" s="34"/>
      <c r="G25" s="73">
        <f t="shared" ref="G25:G31" si="1">SUM(C25:F25)</f>
        <v>304092.12</v>
      </c>
    </row>
    <row r="26" spans="1:16" s="56" customFormat="1" ht="23.1" customHeight="1" x14ac:dyDescent="0.25">
      <c r="A26" s="72" t="s">
        <v>85</v>
      </c>
      <c r="B26" s="71"/>
      <c r="C26" s="34"/>
      <c r="D26" s="34"/>
      <c r="E26" s="34">
        <v>1335610</v>
      </c>
      <c r="F26" s="34">
        <f>6014621.25-749520.53</f>
        <v>5265100.72</v>
      </c>
      <c r="G26" s="73">
        <f t="shared" si="1"/>
        <v>6600710.7199999997</v>
      </c>
    </row>
    <row r="27" spans="1:16" s="56" customFormat="1" ht="23.1" customHeight="1" x14ac:dyDescent="0.25">
      <c r="A27" s="36" t="s">
        <v>84</v>
      </c>
      <c r="B27" s="71"/>
      <c r="C27" s="34"/>
      <c r="D27" s="34"/>
      <c r="E27" s="34">
        <v>3391199.95</v>
      </c>
      <c r="F27" s="34">
        <f>15886293.25-20967.43</f>
        <v>15865325.82</v>
      </c>
      <c r="G27" s="73">
        <f t="shared" si="1"/>
        <v>19256525.77</v>
      </c>
    </row>
    <row r="28" spans="1:16" s="56" customFormat="1" ht="23.1" customHeight="1" x14ac:dyDescent="0.25">
      <c r="A28" s="72" t="s">
        <v>83</v>
      </c>
      <c r="B28" s="71"/>
      <c r="C28" s="34"/>
      <c r="D28" s="34"/>
      <c r="E28" s="34"/>
      <c r="F28" s="34">
        <v>6600</v>
      </c>
      <c r="G28" s="73">
        <f t="shared" si="1"/>
        <v>6600</v>
      </c>
    </row>
    <row r="29" spans="1:16" s="56" customFormat="1" ht="23.1" customHeight="1" x14ac:dyDescent="0.25">
      <c r="A29" s="72" t="s">
        <v>82</v>
      </c>
      <c r="B29" s="71"/>
      <c r="C29" s="34"/>
      <c r="D29" s="34"/>
      <c r="E29" s="34"/>
      <c r="F29" s="34">
        <v>15000</v>
      </c>
      <c r="G29" s="69">
        <f t="shared" si="1"/>
        <v>15000</v>
      </c>
      <c r="P29" s="60"/>
    </row>
    <row r="30" spans="1:16" s="56" customFormat="1" ht="23.1" customHeight="1" thickBot="1" x14ac:dyDescent="0.3">
      <c r="A30" s="36" t="s">
        <v>81</v>
      </c>
      <c r="B30" s="71"/>
      <c r="C30" s="34"/>
      <c r="D30" s="34"/>
      <c r="E30" s="34"/>
      <c r="F30" s="34">
        <v>15000000</v>
      </c>
      <c r="G30" s="69">
        <f t="shared" si="1"/>
        <v>15000000</v>
      </c>
      <c r="P30" s="60"/>
    </row>
    <row r="31" spans="1:16" s="56" customFormat="1" ht="23.1" hidden="1" customHeight="1" thickBot="1" x14ac:dyDescent="0.3">
      <c r="A31" s="32"/>
      <c r="B31" s="70"/>
      <c r="C31" s="47"/>
      <c r="D31" s="47"/>
      <c r="E31" s="47"/>
      <c r="F31" s="47"/>
      <c r="G31" s="69">
        <f t="shared" si="1"/>
        <v>0</v>
      </c>
      <c r="P31" s="60"/>
    </row>
    <row r="32" spans="1:16" s="56" customFormat="1" ht="23.1" customHeight="1" thickBot="1" x14ac:dyDescent="0.3">
      <c r="A32" s="18" t="s">
        <v>80</v>
      </c>
      <c r="B32" s="25"/>
      <c r="C32" s="25"/>
      <c r="D32" s="25"/>
      <c r="E32" s="23">
        <f>SUM(E25:E31)</f>
        <v>5030902.07</v>
      </c>
      <c r="F32" s="23">
        <f>SUM(F25:F31)</f>
        <v>36152026.539999999</v>
      </c>
      <c r="G32" s="68">
        <f>SUM(G25:G31)</f>
        <v>41182928.609999999</v>
      </c>
    </row>
    <row r="33" spans="1:16" s="56" customFormat="1" ht="23.1" customHeight="1" thickBot="1" x14ac:dyDescent="0.3">
      <c r="A33" s="18" t="s">
        <v>79</v>
      </c>
      <c r="B33" s="23">
        <f>B14</f>
        <v>42600000</v>
      </c>
      <c r="C33" s="23">
        <f>C14+C16</f>
        <v>99400000</v>
      </c>
      <c r="D33" s="23">
        <f>SUM(D14:D32)</f>
        <v>0</v>
      </c>
      <c r="E33" s="23">
        <f>E32+E16</f>
        <v>5030902.07</v>
      </c>
      <c r="F33" s="23">
        <f>F16+F23+F15+F32</f>
        <v>146713492.75999999</v>
      </c>
      <c r="G33" s="22">
        <f>G14+G16+G23+G32+G15</f>
        <v>293744394.82999998</v>
      </c>
      <c r="N33" s="60"/>
    </row>
    <row r="34" spans="1:16" s="56" customFormat="1" ht="21.95" customHeight="1" thickBot="1" x14ac:dyDescent="0.3">
      <c r="A34" s="18" t="s">
        <v>78</v>
      </c>
      <c r="B34" s="23"/>
      <c r="C34" s="23"/>
      <c r="D34" s="23"/>
      <c r="E34" s="23"/>
      <c r="F34" s="23"/>
      <c r="G34" s="22"/>
    </row>
    <row r="35" spans="1:16" s="56" customFormat="1" ht="21.95" customHeight="1" x14ac:dyDescent="0.25">
      <c r="A35" s="67" t="s">
        <v>77</v>
      </c>
      <c r="B35" s="66"/>
      <c r="C35" s="66"/>
      <c r="D35" s="66"/>
      <c r="E35" s="66"/>
      <c r="F35" s="66"/>
      <c r="G35" s="65"/>
    </row>
    <row r="36" spans="1:16" s="56" customFormat="1" ht="30" customHeight="1" x14ac:dyDescent="0.25">
      <c r="A36" s="63" t="s">
        <v>76</v>
      </c>
      <c r="B36" s="35"/>
      <c r="C36" s="33"/>
      <c r="D36" s="34"/>
      <c r="E36" s="34"/>
      <c r="F36" s="33">
        <f>549360+70028.2+334569+33150+78831+14040+265195+33549</f>
        <v>1378722.2</v>
      </c>
      <c r="G36" s="28">
        <f t="shared" ref="G36:G58" si="2">SUM(B36:F36)</f>
        <v>1378722.2</v>
      </c>
      <c r="P36" s="64"/>
    </row>
    <row r="37" spans="1:16" s="56" customFormat="1" ht="21" customHeight="1" x14ac:dyDescent="0.25">
      <c r="A37" s="59" t="s">
        <v>75</v>
      </c>
      <c r="B37" s="33"/>
      <c r="C37" s="33"/>
      <c r="D37" s="34"/>
      <c r="E37" s="34">
        <f>4204398.95+8131-768600</f>
        <v>3443929.95</v>
      </c>
      <c r="F37" s="33">
        <f>2843360+3496545+3600479+146432.55-1874580+207900+551988+607898.52+993000+137781+584933.2</f>
        <v>11295737.27</v>
      </c>
      <c r="G37" s="28">
        <f t="shared" si="2"/>
        <v>14739667.219999999</v>
      </c>
      <c r="P37" s="64"/>
    </row>
    <row r="38" spans="1:16" s="56" customFormat="1" ht="21" customHeight="1" x14ac:dyDescent="0.25">
      <c r="A38" s="63" t="s">
        <v>74</v>
      </c>
      <c r="B38" s="33"/>
      <c r="C38" s="33"/>
      <c r="D38" s="34"/>
      <c r="E38" s="34"/>
      <c r="F38" s="33">
        <f>22084.55+33486.75</f>
        <v>55571.3</v>
      </c>
      <c r="G38" s="28">
        <f t="shared" si="2"/>
        <v>55571.3</v>
      </c>
    </row>
    <row r="39" spans="1:16" s="56" customFormat="1" ht="21" customHeight="1" x14ac:dyDescent="0.25">
      <c r="A39" s="63" t="s">
        <v>73</v>
      </c>
      <c r="B39" s="33"/>
      <c r="C39" s="33"/>
      <c r="D39" s="34"/>
      <c r="E39" s="34"/>
      <c r="F39" s="33">
        <v>226035</v>
      </c>
      <c r="G39" s="28">
        <f t="shared" si="2"/>
        <v>226035</v>
      </c>
      <c r="P39" s="60"/>
    </row>
    <row r="40" spans="1:16" s="56" customFormat="1" ht="30" customHeight="1" x14ac:dyDescent="0.25">
      <c r="A40" s="62" t="s">
        <v>72</v>
      </c>
      <c r="B40" s="37"/>
      <c r="C40" s="37"/>
      <c r="D40" s="38"/>
      <c r="E40" s="38"/>
      <c r="F40" s="37">
        <v>951049.17999999993</v>
      </c>
      <c r="G40" s="28">
        <f t="shared" si="2"/>
        <v>951049.17999999993</v>
      </c>
      <c r="P40" s="60"/>
    </row>
    <row r="41" spans="1:16" s="56" customFormat="1" ht="21.95" customHeight="1" x14ac:dyDescent="0.25">
      <c r="A41" s="36" t="s">
        <v>71</v>
      </c>
      <c r="B41" s="35"/>
      <c r="C41" s="33"/>
      <c r="D41" s="34"/>
      <c r="E41" s="34"/>
      <c r="F41" s="33">
        <v>3594998</v>
      </c>
      <c r="G41" s="28">
        <f t="shared" si="2"/>
        <v>3594998</v>
      </c>
    </row>
    <row r="42" spans="1:16" s="56" customFormat="1" ht="21.95" customHeight="1" x14ac:dyDescent="0.25">
      <c r="A42" s="61" t="s">
        <v>70</v>
      </c>
      <c r="B42" s="33"/>
      <c r="C42" s="33"/>
      <c r="D42" s="34"/>
      <c r="E42" s="34"/>
      <c r="F42" s="33">
        <f>4445714+1725480.96+10854</f>
        <v>6182048.96</v>
      </c>
      <c r="G42" s="28">
        <f t="shared" si="2"/>
        <v>6182048.96</v>
      </c>
    </row>
    <row r="43" spans="1:16" s="56" customFormat="1" ht="21.95" customHeight="1" x14ac:dyDescent="0.25">
      <c r="A43" s="59" t="s">
        <v>69</v>
      </c>
      <c r="B43" s="33"/>
      <c r="C43" s="33"/>
      <c r="D43" s="34"/>
      <c r="E43" s="34"/>
      <c r="F43" s="33">
        <v>429470</v>
      </c>
      <c r="G43" s="28">
        <f t="shared" si="2"/>
        <v>429470</v>
      </c>
    </row>
    <row r="44" spans="1:16" s="56" customFormat="1" ht="21.95" customHeight="1" x14ac:dyDescent="0.25">
      <c r="A44" s="36" t="s">
        <v>68</v>
      </c>
      <c r="B44" s="33"/>
      <c r="C44" s="33"/>
      <c r="D44" s="34"/>
      <c r="E44" s="34">
        <v>246726</v>
      </c>
      <c r="F44" s="33">
        <v>1905</v>
      </c>
      <c r="G44" s="28">
        <f t="shared" si="2"/>
        <v>248631</v>
      </c>
      <c r="P44" s="60"/>
    </row>
    <row r="45" spans="1:16" s="56" customFormat="1" ht="21.95" customHeight="1" x14ac:dyDescent="0.25">
      <c r="A45" s="36" t="s">
        <v>67</v>
      </c>
      <c r="B45" s="33"/>
      <c r="C45" s="33"/>
      <c r="D45" s="34"/>
      <c r="E45" s="34">
        <v>768600</v>
      </c>
      <c r="F45" s="33">
        <f>6605697+321090</f>
        <v>6926787</v>
      </c>
      <c r="G45" s="28">
        <f t="shared" si="2"/>
        <v>7695387</v>
      </c>
      <c r="P45" s="60"/>
    </row>
    <row r="46" spans="1:16" s="56" customFormat="1" ht="21.95" customHeight="1" x14ac:dyDescent="0.25">
      <c r="A46" s="59" t="s">
        <v>66</v>
      </c>
      <c r="B46" s="33"/>
      <c r="C46" s="33"/>
      <c r="D46" s="34"/>
      <c r="E46" s="34"/>
      <c r="F46" s="33">
        <f>471790+491814.82+102455</f>
        <v>1066059.82</v>
      </c>
      <c r="G46" s="28">
        <f t="shared" si="2"/>
        <v>1066059.82</v>
      </c>
    </row>
    <row r="47" spans="1:16" s="56" customFormat="1" ht="21.95" customHeight="1" x14ac:dyDescent="0.25">
      <c r="A47" s="59" t="s">
        <v>65</v>
      </c>
      <c r="B47" s="33"/>
      <c r="C47" s="33"/>
      <c r="D47" s="34"/>
      <c r="E47" s="34">
        <f>7517+2246.4</f>
        <v>9763.4</v>
      </c>
      <c r="F47" s="33"/>
      <c r="G47" s="28">
        <f t="shared" si="2"/>
        <v>9763.4</v>
      </c>
    </row>
    <row r="48" spans="1:16" s="56" customFormat="1" ht="21.95" customHeight="1" x14ac:dyDescent="0.25">
      <c r="A48" s="59" t="s">
        <v>64</v>
      </c>
      <c r="B48" s="33"/>
      <c r="C48" s="33"/>
      <c r="D48" s="34"/>
      <c r="E48" s="34">
        <f>2246.4+31092</f>
        <v>33338.400000000001</v>
      </c>
      <c r="F48" s="33"/>
      <c r="G48" s="28">
        <f t="shared" si="2"/>
        <v>33338.400000000001</v>
      </c>
    </row>
    <row r="49" spans="1:16" s="56" customFormat="1" ht="18.95" customHeight="1" x14ac:dyDescent="0.25">
      <c r="A49" s="59" t="s">
        <v>63</v>
      </c>
      <c r="B49" s="33"/>
      <c r="C49" s="33"/>
      <c r="D49" s="34"/>
      <c r="E49" s="34"/>
      <c r="F49" s="34">
        <v>884400</v>
      </c>
      <c r="G49" s="28">
        <f t="shared" si="2"/>
        <v>884400</v>
      </c>
      <c r="P49" s="60"/>
    </row>
    <row r="50" spans="1:16" s="56" customFormat="1" ht="18.95" customHeight="1" x14ac:dyDescent="0.25">
      <c r="A50" s="59" t="s">
        <v>62</v>
      </c>
      <c r="B50" s="33"/>
      <c r="C50" s="33"/>
      <c r="D50" s="34"/>
      <c r="E50" s="34"/>
      <c r="F50" s="34">
        <f>1995000+3688880</f>
        <v>5683880</v>
      </c>
      <c r="G50" s="28">
        <f t="shared" si="2"/>
        <v>5683880</v>
      </c>
      <c r="P50" s="60"/>
    </row>
    <row r="51" spans="1:16" s="56" customFormat="1" ht="18.95" customHeight="1" x14ac:dyDescent="0.25">
      <c r="A51" s="59" t="s">
        <v>61</v>
      </c>
      <c r="B51" s="33"/>
      <c r="C51" s="33"/>
      <c r="D51" s="34"/>
      <c r="E51" s="34"/>
      <c r="F51" s="33">
        <v>4558965.0199999996</v>
      </c>
      <c r="G51" s="28">
        <f t="shared" si="2"/>
        <v>4558965.0199999996</v>
      </c>
    </row>
    <row r="52" spans="1:16" s="56" customFormat="1" ht="32.25" customHeight="1" thickBot="1" x14ac:dyDescent="0.3">
      <c r="A52" s="59" t="s">
        <v>60</v>
      </c>
      <c r="B52" s="33"/>
      <c r="C52" s="33"/>
      <c r="D52" s="34"/>
      <c r="E52" s="34"/>
      <c r="F52" s="33">
        <v>3000000</v>
      </c>
      <c r="G52" s="28">
        <f t="shared" si="2"/>
        <v>3000000</v>
      </c>
    </row>
    <row r="53" spans="1:16" s="56" customFormat="1" ht="18.95" hidden="1" customHeight="1" x14ac:dyDescent="0.25">
      <c r="A53" s="36"/>
      <c r="B53" s="33"/>
      <c r="C53" s="33"/>
      <c r="D53" s="34"/>
      <c r="E53" s="34"/>
      <c r="F53" s="33"/>
      <c r="G53" s="28">
        <f t="shared" si="2"/>
        <v>0</v>
      </c>
    </row>
    <row r="54" spans="1:16" s="56" customFormat="1" ht="18.95" hidden="1" customHeight="1" x14ac:dyDescent="0.25">
      <c r="A54" s="59"/>
      <c r="B54" s="33"/>
      <c r="C54" s="33"/>
      <c r="D54" s="34"/>
      <c r="E54" s="34"/>
      <c r="F54" s="33"/>
      <c r="G54" s="28">
        <f t="shared" si="2"/>
        <v>0</v>
      </c>
    </row>
    <row r="55" spans="1:16" s="56" customFormat="1" ht="18.95" hidden="1" customHeight="1" x14ac:dyDescent="0.25">
      <c r="A55" s="59"/>
      <c r="B55" s="33"/>
      <c r="C55" s="33"/>
      <c r="D55" s="34"/>
      <c r="E55" s="34"/>
      <c r="F55" s="33"/>
      <c r="G55" s="28">
        <f t="shared" si="2"/>
        <v>0</v>
      </c>
    </row>
    <row r="56" spans="1:16" s="56" customFormat="1" ht="18.95" hidden="1" customHeight="1" x14ac:dyDescent="0.25">
      <c r="A56" s="59"/>
      <c r="B56" s="33"/>
      <c r="C56" s="33"/>
      <c r="D56" s="34"/>
      <c r="E56" s="34"/>
      <c r="F56" s="33"/>
      <c r="G56" s="28">
        <f t="shared" si="2"/>
        <v>0</v>
      </c>
    </row>
    <row r="57" spans="1:16" s="56" customFormat="1" ht="18.95" hidden="1" customHeight="1" x14ac:dyDescent="0.25">
      <c r="A57" s="59"/>
      <c r="B57" s="33"/>
      <c r="C57" s="33"/>
      <c r="D57" s="34"/>
      <c r="E57" s="34"/>
      <c r="F57" s="33"/>
      <c r="G57" s="28">
        <f t="shared" si="2"/>
        <v>0</v>
      </c>
    </row>
    <row r="58" spans="1:16" s="56" customFormat="1" ht="18.95" hidden="1" customHeight="1" thickBot="1" x14ac:dyDescent="0.3">
      <c r="A58" s="58"/>
      <c r="B58" s="46"/>
      <c r="C58" s="46"/>
      <c r="D58" s="47"/>
      <c r="E58" s="47"/>
      <c r="F58" s="46"/>
      <c r="G58" s="28">
        <f t="shared" si="2"/>
        <v>0</v>
      </c>
    </row>
    <row r="59" spans="1:16" s="56" customFormat="1" ht="21.95" customHeight="1" thickBot="1" x14ac:dyDescent="0.3">
      <c r="A59" s="27" t="s">
        <v>6</v>
      </c>
      <c r="B59" s="26"/>
      <c r="C59" s="26"/>
      <c r="D59" s="25"/>
      <c r="E59" s="25">
        <f>SUM(E36:E58)</f>
        <v>4502357.7500000009</v>
      </c>
      <c r="F59" s="26">
        <f>SUM(F36:F58)</f>
        <v>46235628.75</v>
      </c>
      <c r="G59" s="24">
        <f>SUM(G36:G58)</f>
        <v>50737986.5</v>
      </c>
    </row>
    <row r="60" spans="1:16" s="56" customFormat="1" ht="21.95" customHeight="1" x14ac:dyDescent="0.25">
      <c r="A60" s="57" t="s">
        <v>59</v>
      </c>
      <c r="B60" s="50"/>
      <c r="C60" s="50"/>
      <c r="D60" s="51"/>
      <c r="E60" s="51"/>
      <c r="F60" s="50"/>
      <c r="G60" s="49"/>
    </row>
    <row r="61" spans="1:16" ht="30" customHeight="1" x14ac:dyDescent="0.25">
      <c r="A61" s="36" t="s">
        <v>58</v>
      </c>
      <c r="B61" s="35"/>
      <c r="C61" s="33">
        <v>12868769.359999996</v>
      </c>
      <c r="D61" s="34"/>
      <c r="E61" s="34"/>
      <c r="F61" s="33"/>
      <c r="G61" s="28">
        <f t="shared" ref="G61:G95" si="3">SUM(B61:F61)</f>
        <v>12868769.359999996</v>
      </c>
    </row>
    <row r="62" spans="1:16" ht="21.95" customHeight="1" x14ac:dyDescent="0.25">
      <c r="A62" s="36" t="s">
        <v>57</v>
      </c>
      <c r="B62" s="35"/>
      <c r="C62" s="33">
        <v>1409466.44</v>
      </c>
      <c r="D62" s="34"/>
      <c r="E62" s="34"/>
      <c r="F62" s="33"/>
      <c r="G62" s="28">
        <f t="shared" si="3"/>
        <v>1409466.44</v>
      </c>
    </row>
    <row r="63" spans="1:16" ht="21.95" customHeight="1" x14ac:dyDescent="0.25">
      <c r="A63" s="36" t="s">
        <v>56</v>
      </c>
      <c r="B63" s="35"/>
      <c r="C63" s="33">
        <v>1685052.5499999996</v>
      </c>
      <c r="D63" s="34"/>
      <c r="E63" s="34"/>
      <c r="F63" s="33"/>
      <c r="G63" s="28">
        <f t="shared" si="3"/>
        <v>1685052.5499999996</v>
      </c>
    </row>
    <row r="64" spans="1:16" ht="21.95" customHeight="1" x14ac:dyDescent="0.25">
      <c r="A64" s="36" t="s">
        <v>55</v>
      </c>
      <c r="B64" s="35"/>
      <c r="C64" s="33">
        <v>964222.51</v>
      </c>
      <c r="D64" s="34"/>
      <c r="E64" s="34"/>
      <c r="F64" s="33"/>
      <c r="G64" s="28">
        <f t="shared" si="3"/>
        <v>964222.51</v>
      </c>
    </row>
    <row r="65" spans="1:7" ht="30" customHeight="1" x14ac:dyDescent="0.25">
      <c r="A65" s="36" t="s">
        <v>54</v>
      </c>
      <c r="B65" s="35"/>
      <c r="C65" s="33">
        <v>565218.91999999993</v>
      </c>
      <c r="D65" s="34"/>
      <c r="E65" s="34"/>
      <c r="F65" s="33"/>
      <c r="G65" s="28">
        <f t="shared" si="3"/>
        <v>565218.91999999993</v>
      </c>
    </row>
    <row r="66" spans="1:7" ht="21.95" customHeight="1" x14ac:dyDescent="0.25">
      <c r="A66" s="36" t="s">
        <v>53</v>
      </c>
      <c r="B66" s="35"/>
      <c r="C66" s="33">
        <v>924344.06999999983</v>
      </c>
      <c r="D66" s="34"/>
      <c r="E66" s="34"/>
      <c r="F66" s="33"/>
      <c r="G66" s="28">
        <f t="shared" si="3"/>
        <v>924344.06999999983</v>
      </c>
    </row>
    <row r="67" spans="1:7" ht="21.95" customHeight="1" x14ac:dyDescent="0.25">
      <c r="A67" s="36" t="s">
        <v>52</v>
      </c>
      <c r="B67" s="35"/>
      <c r="C67" s="33">
        <v>733236.79</v>
      </c>
      <c r="D67" s="34"/>
      <c r="E67" s="34"/>
      <c r="F67" s="33"/>
      <c r="G67" s="28">
        <f t="shared" si="3"/>
        <v>733236.79</v>
      </c>
    </row>
    <row r="68" spans="1:7" ht="21.95" customHeight="1" x14ac:dyDescent="0.25">
      <c r="A68" s="36" t="s">
        <v>51</v>
      </c>
      <c r="B68" s="35"/>
      <c r="C68" s="33">
        <v>758071</v>
      </c>
      <c r="D68" s="34"/>
      <c r="E68" s="34"/>
      <c r="F68" s="33"/>
      <c r="G68" s="28">
        <f t="shared" si="3"/>
        <v>758071</v>
      </c>
    </row>
    <row r="69" spans="1:7" ht="29.25" customHeight="1" x14ac:dyDescent="0.25">
      <c r="A69" s="36" t="s">
        <v>50</v>
      </c>
      <c r="B69" s="35"/>
      <c r="C69" s="33">
        <v>57499.33</v>
      </c>
      <c r="D69" s="34"/>
      <c r="E69" s="34"/>
      <c r="F69" s="33"/>
      <c r="G69" s="28">
        <f t="shared" si="3"/>
        <v>57499.33</v>
      </c>
    </row>
    <row r="70" spans="1:7" ht="21.95" customHeight="1" x14ac:dyDescent="0.25">
      <c r="A70" s="36" t="s">
        <v>49</v>
      </c>
      <c r="B70" s="35"/>
      <c r="C70" s="33">
        <v>89089.25</v>
      </c>
      <c r="D70" s="34"/>
      <c r="E70" s="34"/>
      <c r="F70" s="33"/>
      <c r="G70" s="28">
        <f t="shared" si="3"/>
        <v>89089.25</v>
      </c>
    </row>
    <row r="71" spans="1:7" ht="30" customHeight="1" x14ac:dyDescent="0.25">
      <c r="A71" s="36" t="s">
        <v>48</v>
      </c>
      <c r="B71" s="39"/>
      <c r="C71" s="37">
        <v>170000</v>
      </c>
      <c r="D71" s="38"/>
      <c r="E71" s="38"/>
      <c r="F71" s="37"/>
      <c r="G71" s="28">
        <f t="shared" si="3"/>
        <v>170000</v>
      </c>
    </row>
    <row r="72" spans="1:7" ht="29.25" customHeight="1" x14ac:dyDescent="0.25">
      <c r="A72" s="36" t="s">
        <v>47</v>
      </c>
      <c r="B72" s="35"/>
      <c r="C72" s="33">
        <v>288760</v>
      </c>
      <c r="D72" s="34"/>
      <c r="E72" s="34"/>
      <c r="F72" s="33"/>
      <c r="G72" s="28">
        <f t="shared" si="3"/>
        <v>288760</v>
      </c>
    </row>
    <row r="73" spans="1:7" ht="21.95" customHeight="1" x14ac:dyDescent="0.25">
      <c r="A73" s="36" t="s">
        <v>46</v>
      </c>
      <c r="B73" s="35"/>
      <c r="C73" s="33">
        <v>400326.79999999993</v>
      </c>
      <c r="D73" s="34"/>
      <c r="E73" s="34"/>
      <c r="F73" s="33"/>
      <c r="G73" s="28">
        <f t="shared" si="3"/>
        <v>400326.79999999993</v>
      </c>
    </row>
    <row r="74" spans="1:7" ht="21.95" customHeight="1" x14ac:dyDescent="0.25">
      <c r="A74" s="36" t="s">
        <v>45</v>
      </c>
      <c r="B74" s="35"/>
      <c r="C74" s="33">
        <v>541581</v>
      </c>
      <c r="D74" s="34"/>
      <c r="E74" s="34"/>
      <c r="F74" s="33"/>
      <c r="G74" s="28">
        <f t="shared" si="3"/>
        <v>541581</v>
      </c>
    </row>
    <row r="75" spans="1:7" ht="21.95" customHeight="1" x14ac:dyDescent="0.25">
      <c r="A75" s="36" t="s">
        <v>44</v>
      </c>
      <c r="B75" s="35"/>
      <c r="C75" s="33">
        <v>156642</v>
      </c>
      <c r="D75" s="34"/>
      <c r="E75" s="34"/>
      <c r="F75" s="33"/>
      <c r="G75" s="28">
        <f t="shared" si="3"/>
        <v>156642</v>
      </c>
    </row>
    <row r="76" spans="1:7" ht="21.95" customHeight="1" x14ac:dyDescent="0.25">
      <c r="A76" s="55" t="s">
        <v>43</v>
      </c>
      <c r="B76" s="35"/>
      <c r="C76" s="33">
        <v>277567</v>
      </c>
      <c r="D76" s="34"/>
      <c r="E76" s="34"/>
      <c r="F76" s="33"/>
      <c r="G76" s="28">
        <f t="shared" si="3"/>
        <v>277567</v>
      </c>
    </row>
    <row r="77" spans="1:7" ht="21.95" customHeight="1" x14ac:dyDescent="0.25">
      <c r="A77" s="36" t="s">
        <v>42</v>
      </c>
      <c r="B77" s="35"/>
      <c r="C77" s="33">
        <v>501758.49</v>
      </c>
      <c r="D77" s="34"/>
      <c r="E77" s="34"/>
      <c r="F77" s="33"/>
      <c r="G77" s="28">
        <f t="shared" si="3"/>
        <v>501758.49</v>
      </c>
    </row>
    <row r="78" spans="1:7" ht="30.75" customHeight="1" x14ac:dyDescent="0.25">
      <c r="A78" s="36" t="s">
        <v>41</v>
      </c>
      <c r="B78" s="35"/>
      <c r="C78" s="33">
        <v>15537.75</v>
      </c>
      <c r="D78" s="34"/>
      <c r="E78" s="34"/>
      <c r="F78" s="33"/>
      <c r="G78" s="28">
        <f t="shared" si="3"/>
        <v>15537.75</v>
      </c>
    </row>
    <row r="79" spans="1:7" ht="21.95" customHeight="1" x14ac:dyDescent="0.25">
      <c r="A79" s="36" t="s">
        <v>40</v>
      </c>
      <c r="B79" s="35"/>
      <c r="C79" s="33">
        <v>577610</v>
      </c>
      <c r="D79" s="34"/>
      <c r="E79" s="34"/>
      <c r="F79" s="33"/>
      <c r="G79" s="28">
        <f t="shared" si="3"/>
        <v>577610</v>
      </c>
    </row>
    <row r="80" spans="1:7" ht="21.95" customHeight="1" x14ac:dyDescent="0.25">
      <c r="A80" s="36" t="s">
        <v>39</v>
      </c>
      <c r="B80" s="35"/>
      <c r="C80" s="33">
        <v>64955</v>
      </c>
      <c r="D80" s="34"/>
      <c r="E80" s="34"/>
      <c r="F80" s="33"/>
      <c r="G80" s="28">
        <f t="shared" si="3"/>
        <v>64955</v>
      </c>
    </row>
    <row r="81" spans="1:7" ht="18" customHeight="1" x14ac:dyDescent="0.25">
      <c r="A81" s="36" t="s">
        <v>38</v>
      </c>
      <c r="B81" s="35"/>
      <c r="C81" s="33">
        <v>8700</v>
      </c>
      <c r="D81" s="34"/>
      <c r="E81" s="34"/>
      <c r="F81" s="33"/>
      <c r="G81" s="28">
        <f t="shared" si="3"/>
        <v>8700</v>
      </c>
    </row>
    <row r="82" spans="1:7" ht="21.95" customHeight="1" x14ac:dyDescent="0.25">
      <c r="A82" s="36" t="s">
        <v>37</v>
      </c>
      <c r="B82" s="35"/>
      <c r="C82" s="33">
        <v>262065</v>
      </c>
      <c r="D82" s="34"/>
      <c r="E82" s="34"/>
      <c r="F82" s="33"/>
      <c r="G82" s="28">
        <f t="shared" si="3"/>
        <v>262065</v>
      </c>
    </row>
    <row r="83" spans="1:7" ht="21.95" customHeight="1" x14ac:dyDescent="0.25">
      <c r="A83" s="36" t="s">
        <v>36</v>
      </c>
      <c r="B83" s="35"/>
      <c r="C83" s="33">
        <v>167850</v>
      </c>
      <c r="D83" s="34"/>
      <c r="E83" s="34"/>
      <c r="F83" s="33"/>
      <c r="G83" s="28">
        <f t="shared" si="3"/>
        <v>167850</v>
      </c>
    </row>
    <row r="84" spans="1:7" ht="30.75" customHeight="1" x14ac:dyDescent="0.25">
      <c r="A84" s="36" t="s">
        <v>35</v>
      </c>
      <c r="B84" s="35"/>
      <c r="C84" s="33">
        <v>1123596.75</v>
      </c>
      <c r="D84" s="34"/>
      <c r="E84" s="34"/>
      <c r="F84" s="33"/>
      <c r="G84" s="28">
        <f t="shared" si="3"/>
        <v>1123596.75</v>
      </c>
    </row>
    <row r="85" spans="1:7" ht="21.95" customHeight="1" x14ac:dyDescent="0.25">
      <c r="A85" s="36" t="s">
        <v>34</v>
      </c>
      <c r="B85" s="35"/>
      <c r="C85" s="33">
        <v>154350</v>
      </c>
      <c r="D85" s="34"/>
      <c r="E85" s="34"/>
      <c r="F85" s="33"/>
      <c r="G85" s="28">
        <f t="shared" si="3"/>
        <v>154350</v>
      </c>
    </row>
    <row r="86" spans="1:7" ht="30.75" customHeight="1" x14ac:dyDescent="0.25">
      <c r="A86" s="36" t="s">
        <v>33</v>
      </c>
      <c r="B86" s="35"/>
      <c r="C86" s="33">
        <v>235646</v>
      </c>
      <c r="D86" s="34"/>
      <c r="E86" s="34"/>
      <c r="F86" s="33"/>
      <c r="G86" s="28">
        <f t="shared" si="3"/>
        <v>235646</v>
      </c>
    </row>
    <row r="87" spans="1:7" ht="29.25" customHeight="1" x14ac:dyDescent="0.25">
      <c r="A87" s="36" t="s">
        <v>32</v>
      </c>
      <c r="B87" s="35"/>
      <c r="C87" s="33">
        <v>130430</v>
      </c>
      <c r="D87" s="34"/>
      <c r="E87" s="34"/>
      <c r="F87" s="33"/>
      <c r="G87" s="28">
        <f t="shared" si="3"/>
        <v>130430</v>
      </c>
    </row>
    <row r="88" spans="1:7" ht="30" customHeight="1" x14ac:dyDescent="0.25">
      <c r="A88" s="36" t="s">
        <v>31</v>
      </c>
      <c r="B88" s="35"/>
      <c r="C88" s="33">
        <v>1991763</v>
      </c>
      <c r="D88" s="34"/>
      <c r="E88" s="34"/>
      <c r="F88" s="33"/>
      <c r="G88" s="28">
        <f t="shared" si="3"/>
        <v>1991763</v>
      </c>
    </row>
    <row r="89" spans="1:7" ht="30" customHeight="1" x14ac:dyDescent="0.25">
      <c r="A89" s="36" t="s">
        <v>30</v>
      </c>
      <c r="B89" s="35"/>
      <c r="C89" s="33">
        <v>85908</v>
      </c>
      <c r="D89" s="34"/>
      <c r="E89" s="34"/>
      <c r="F89" s="33"/>
      <c r="G89" s="28">
        <f t="shared" si="3"/>
        <v>85908</v>
      </c>
    </row>
    <row r="90" spans="1:7" ht="19.5" customHeight="1" x14ac:dyDescent="0.25">
      <c r="A90" s="36" t="s">
        <v>29</v>
      </c>
      <c r="B90" s="35"/>
      <c r="C90" s="33">
        <v>137499</v>
      </c>
      <c r="D90" s="34"/>
      <c r="E90" s="34"/>
      <c r="F90" s="33"/>
      <c r="G90" s="28">
        <f t="shared" si="3"/>
        <v>137499</v>
      </c>
    </row>
    <row r="91" spans="1:7" ht="20.25" customHeight="1" x14ac:dyDescent="0.25">
      <c r="A91" s="36" t="s">
        <v>28</v>
      </c>
      <c r="B91" s="35">
        <v>1500000</v>
      </c>
      <c r="C91" s="33"/>
      <c r="D91" s="34"/>
      <c r="E91" s="34"/>
      <c r="F91" s="33"/>
      <c r="G91" s="28">
        <f t="shared" si="3"/>
        <v>1500000</v>
      </c>
    </row>
    <row r="92" spans="1:7" ht="18.75" customHeight="1" x14ac:dyDescent="0.25">
      <c r="A92" s="36" t="s">
        <v>27</v>
      </c>
      <c r="B92" s="35"/>
      <c r="C92" s="33">
        <v>1929015</v>
      </c>
      <c r="D92" s="34"/>
      <c r="E92" s="34"/>
      <c r="F92" s="33"/>
      <c r="G92" s="28">
        <f t="shared" si="3"/>
        <v>1929015</v>
      </c>
    </row>
    <row r="93" spans="1:7" ht="30.75" customHeight="1" x14ac:dyDescent="0.25">
      <c r="A93" s="36" t="s">
        <v>26</v>
      </c>
      <c r="B93" s="35"/>
      <c r="C93" s="33">
        <v>31111.11</v>
      </c>
      <c r="D93" s="34"/>
      <c r="E93" s="34"/>
      <c r="F93" s="33"/>
      <c r="G93" s="28">
        <f t="shared" si="3"/>
        <v>31111.11</v>
      </c>
    </row>
    <row r="94" spans="1:7" ht="30" customHeight="1" x14ac:dyDescent="0.25">
      <c r="A94" s="36" t="s">
        <v>25</v>
      </c>
      <c r="B94" s="35"/>
      <c r="C94" s="33">
        <v>1929440</v>
      </c>
      <c r="D94" s="34"/>
      <c r="E94" s="34"/>
      <c r="F94" s="33"/>
      <c r="G94" s="28">
        <f t="shared" si="3"/>
        <v>1929440</v>
      </c>
    </row>
    <row r="95" spans="1:7" ht="21.95" customHeight="1" thickBot="1" x14ac:dyDescent="0.3">
      <c r="A95" s="36" t="s">
        <v>24</v>
      </c>
      <c r="B95" s="48">
        <v>4500000</v>
      </c>
      <c r="C95" s="46"/>
      <c r="D95" s="47"/>
      <c r="E95" s="47"/>
      <c r="F95" s="46"/>
      <c r="G95" s="28">
        <f t="shared" si="3"/>
        <v>4500000</v>
      </c>
    </row>
    <row r="96" spans="1:7" ht="21.95" customHeight="1" thickBot="1" x14ac:dyDescent="0.3">
      <c r="A96" s="27" t="s">
        <v>6</v>
      </c>
      <c r="B96" s="54">
        <f>SUM(B61:B95)</f>
        <v>6000000</v>
      </c>
      <c r="C96" s="26">
        <f>SUM(C61:C95)</f>
        <v>31237082.11999999</v>
      </c>
      <c r="D96" s="25"/>
      <c r="E96" s="25"/>
      <c r="F96" s="26"/>
      <c r="G96" s="24">
        <f>SUM(G61:G95)</f>
        <v>37237082.11999999</v>
      </c>
    </row>
    <row r="97" spans="1:14" ht="21.95" customHeight="1" thickBot="1" x14ac:dyDescent="0.3">
      <c r="A97" s="45" t="s">
        <v>23</v>
      </c>
      <c r="B97" s="44"/>
      <c r="C97" s="42"/>
      <c r="D97" s="43"/>
      <c r="E97" s="43"/>
      <c r="F97" s="42"/>
      <c r="G97" s="41"/>
      <c r="N97" s="15"/>
    </row>
    <row r="98" spans="1:14" ht="21.95" customHeight="1" x14ac:dyDescent="0.25">
      <c r="A98" s="53" t="s">
        <v>22</v>
      </c>
      <c r="B98" s="52"/>
      <c r="C98" s="50">
        <v>280000</v>
      </c>
      <c r="D98" s="51"/>
      <c r="E98" s="51"/>
      <c r="F98" s="50"/>
      <c r="G98" s="49">
        <f t="shared" ref="G98:G103" si="4">SUM(B98:F98)</f>
        <v>280000</v>
      </c>
    </row>
    <row r="99" spans="1:14" ht="21.95" customHeight="1" x14ac:dyDescent="0.25">
      <c r="A99" s="36" t="s">
        <v>21</v>
      </c>
      <c r="B99" s="35"/>
      <c r="C99" s="33">
        <v>497819.6</v>
      </c>
      <c r="D99" s="34"/>
      <c r="E99" s="34"/>
      <c r="F99" s="33"/>
      <c r="G99" s="28">
        <f t="shared" si="4"/>
        <v>497819.6</v>
      </c>
    </row>
    <row r="100" spans="1:14" ht="21.95" customHeight="1" x14ac:dyDescent="0.25">
      <c r="A100" s="36" t="s">
        <v>20</v>
      </c>
      <c r="B100" s="35"/>
      <c r="C100" s="33">
        <v>590734.53</v>
      </c>
      <c r="D100" s="34"/>
      <c r="E100" s="34"/>
      <c r="F100" s="33"/>
      <c r="G100" s="28">
        <f t="shared" si="4"/>
        <v>590734.53</v>
      </c>
    </row>
    <row r="101" spans="1:14" ht="28.5" customHeight="1" x14ac:dyDescent="0.25">
      <c r="A101" s="36" t="s">
        <v>19</v>
      </c>
      <c r="B101" s="35"/>
      <c r="C101" s="33">
        <v>278949</v>
      </c>
      <c r="D101" s="34"/>
      <c r="E101" s="34"/>
      <c r="F101" s="33"/>
      <c r="G101" s="28">
        <f t="shared" si="4"/>
        <v>278949</v>
      </c>
    </row>
    <row r="102" spans="1:14" ht="21.95" customHeight="1" thickBot="1" x14ac:dyDescent="0.3">
      <c r="A102" s="36" t="s">
        <v>18</v>
      </c>
      <c r="B102" s="35"/>
      <c r="C102" s="33">
        <v>371327.01</v>
      </c>
      <c r="D102" s="34"/>
      <c r="E102" s="34"/>
      <c r="F102" s="33"/>
      <c r="G102" s="28">
        <f t="shared" si="4"/>
        <v>371327.01</v>
      </c>
    </row>
    <row r="103" spans="1:14" ht="21.95" hidden="1" customHeight="1" thickBot="1" x14ac:dyDescent="0.3">
      <c r="A103" s="32"/>
      <c r="B103" s="48"/>
      <c r="C103" s="46"/>
      <c r="D103" s="47"/>
      <c r="E103" s="47"/>
      <c r="F103" s="46"/>
      <c r="G103" s="28">
        <f t="shared" si="4"/>
        <v>0</v>
      </c>
    </row>
    <row r="104" spans="1:14" ht="21.95" customHeight="1" thickBot="1" x14ac:dyDescent="0.3">
      <c r="A104" s="27" t="s">
        <v>17</v>
      </c>
      <c r="B104" s="44"/>
      <c r="C104" s="42">
        <f>SUM(C98:C103)</f>
        <v>2018830.14</v>
      </c>
      <c r="D104" s="43"/>
      <c r="E104" s="43"/>
      <c r="F104" s="42"/>
      <c r="G104" s="41">
        <f>SUM(G98:G103)</f>
        <v>2018830.14</v>
      </c>
    </row>
    <row r="105" spans="1:14" ht="21.95" customHeight="1" x14ac:dyDescent="0.25">
      <c r="A105" s="45" t="s">
        <v>16</v>
      </c>
      <c r="B105" s="44"/>
      <c r="C105" s="42"/>
      <c r="D105" s="43"/>
      <c r="E105" s="43"/>
      <c r="F105" s="42"/>
      <c r="G105" s="41"/>
    </row>
    <row r="106" spans="1:14" ht="21.95" customHeight="1" x14ac:dyDescent="0.25">
      <c r="A106" s="36" t="s">
        <v>15</v>
      </c>
      <c r="B106" s="35"/>
      <c r="C106" s="33"/>
      <c r="D106" s="34"/>
      <c r="E106" s="34"/>
      <c r="F106" s="33">
        <v>769821.74999999988</v>
      </c>
      <c r="G106" s="28">
        <f t="shared" ref="G106:G114" si="5">SUM(B106:F106)</f>
        <v>769821.74999999988</v>
      </c>
    </row>
    <row r="107" spans="1:14" ht="21.95" customHeight="1" x14ac:dyDescent="0.25">
      <c r="A107" s="36" t="s">
        <v>14</v>
      </c>
      <c r="B107" s="35"/>
      <c r="C107" s="33"/>
      <c r="D107" s="34"/>
      <c r="E107" s="34"/>
      <c r="F107" s="33">
        <v>529542.6</v>
      </c>
      <c r="G107" s="28">
        <f t="shared" si="5"/>
        <v>529542.6</v>
      </c>
    </row>
    <row r="108" spans="1:14" ht="21.95" customHeight="1" x14ac:dyDescent="0.25">
      <c r="A108" s="40" t="s">
        <v>13</v>
      </c>
      <c r="B108" s="35"/>
      <c r="C108" s="33"/>
      <c r="D108" s="34"/>
      <c r="E108" s="34"/>
      <c r="F108" s="33">
        <v>521051.44</v>
      </c>
      <c r="G108" s="28">
        <f t="shared" si="5"/>
        <v>521051.44</v>
      </c>
    </row>
    <row r="109" spans="1:14" ht="21.95" customHeight="1" x14ac:dyDescent="0.25">
      <c r="A109" s="36" t="s">
        <v>12</v>
      </c>
      <c r="B109" s="33"/>
      <c r="C109" s="33"/>
      <c r="D109" s="34"/>
      <c r="E109" s="34"/>
      <c r="F109" s="33">
        <v>181045.5</v>
      </c>
      <c r="G109" s="28">
        <f t="shared" si="5"/>
        <v>181045.5</v>
      </c>
    </row>
    <row r="110" spans="1:14" ht="21.95" customHeight="1" x14ac:dyDescent="0.25">
      <c r="A110" s="36" t="s">
        <v>11</v>
      </c>
      <c r="B110" s="37"/>
      <c r="C110" s="37"/>
      <c r="D110" s="38"/>
      <c r="E110" s="38"/>
      <c r="F110" s="37">
        <v>94971</v>
      </c>
      <c r="G110" s="28">
        <f t="shared" si="5"/>
        <v>94971</v>
      </c>
    </row>
    <row r="111" spans="1:14" ht="21.95" customHeight="1" x14ac:dyDescent="0.25">
      <c r="A111" s="36" t="s">
        <v>10</v>
      </c>
      <c r="B111" s="39"/>
      <c r="C111" s="37"/>
      <c r="D111" s="38"/>
      <c r="E111" s="38"/>
      <c r="F111" s="37">
        <v>57985.95</v>
      </c>
      <c r="G111" s="28">
        <f t="shared" si="5"/>
        <v>57985.95</v>
      </c>
    </row>
    <row r="112" spans="1:14" ht="21.95" customHeight="1" x14ac:dyDescent="0.25">
      <c r="A112" s="36" t="s">
        <v>9</v>
      </c>
      <c r="B112" s="39"/>
      <c r="C112" s="37"/>
      <c r="D112" s="38"/>
      <c r="E112" s="38"/>
      <c r="F112" s="37">
        <v>318511.3</v>
      </c>
      <c r="G112" s="28">
        <f t="shared" si="5"/>
        <v>318511.3</v>
      </c>
    </row>
    <row r="113" spans="1:14" ht="30.75" customHeight="1" x14ac:dyDescent="0.25">
      <c r="A113" s="36" t="s">
        <v>8</v>
      </c>
      <c r="B113" s="35"/>
      <c r="C113" s="33"/>
      <c r="D113" s="34"/>
      <c r="E113" s="34"/>
      <c r="F113" s="33">
        <v>98337.58</v>
      </c>
      <c r="G113" s="28">
        <f t="shared" si="5"/>
        <v>98337.58</v>
      </c>
    </row>
    <row r="114" spans="1:14" ht="21" customHeight="1" thickBot="1" x14ac:dyDescent="0.3">
      <c r="A114" s="32" t="s">
        <v>7</v>
      </c>
      <c r="B114" s="31"/>
      <c r="C114" s="29"/>
      <c r="D114" s="30"/>
      <c r="E114" s="30"/>
      <c r="F114" s="29">
        <f>2350001+2500000+829999</f>
        <v>5680000</v>
      </c>
      <c r="G114" s="28">
        <f t="shared" si="5"/>
        <v>5680000</v>
      </c>
    </row>
    <row r="115" spans="1:14" ht="21.95" customHeight="1" thickBot="1" x14ac:dyDescent="0.3">
      <c r="A115" s="27" t="s">
        <v>6</v>
      </c>
      <c r="B115" s="26"/>
      <c r="C115" s="25"/>
      <c r="D115" s="25"/>
      <c r="E115" s="25"/>
      <c r="F115" s="25">
        <f>SUM(F106:F114)</f>
        <v>8251267.1199999992</v>
      </c>
      <c r="G115" s="24">
        <f>SUM(G106:G114)</f>
        <v>8251267.1199999992</v>
      </c>
    </row>
    <row r="116" spans="1:14" ht="21.95" customHeight="1" thickBot="1" x14ac:dyDescent="0.3">
      <c r="A116" s="18" t="s">
        <v>5</v>
      </c>
      <c r="B116" s="23">
        <f>B96</f>
        <v>6000000</v>
      </c>
      <c r="C116" s="23">
        <f>C96+C104</f>
        <v>33255912.25999999</v>
      </c>
      <c r="D116" s="23">
        <f>SUM(D36:D115)</f>
        <v>0</v>
      </c>
      <c r="E116" s="23">
        <f>E59</f>
        <v>4502357.7500000009</v>
      </c>
      <c r="F116" s="23">
        <f>F59+F115</f>
        <v>54486895.869999997</v>
      </c>
      <c r="G116" s="22">
        <f>G59+G96+G115+G104</f>
        <v>98245165.879999995</v>
      </c>
    </row>
    <row r="117" spans="1:14" ht="21.95" customHeight="1" thickBot="1" x14ac:dyDescent="0.3">
      <c r="A117" s="18" t="s">
        <v>4</v>
      </c>
      <c r="B117" s="23">
        <f t="shared" ref="B117:G117" si="6">B33-B116</f>
        <v>36600000</v>
      </c>
      <c r="C117" s="23">
        <f t="shared" si="6"/>
        <v>66144087.74000001</v>
      </c>
      <c r="D117" s="23">
        <f t="shared" si="6"/>
        <v>0</v>
      </c>
      <c r="E117" s="23">
        <f t="shared" si="6"/>
        <v>528544.31999999937</v>
      </c>
      <c r="F117" s="23">
        <f t="shared" si="6"/>
        <v>92226596.889999986</v>
      </c>
      <c r="G117" s="22">
        <f t="shared" si="6"/>
        <v>195499228.94999999</v>
      </c>
      <c r="N117" s="15"/>
    </row>
    <row r="118" spans="1:14" ht="18.95" customHeight="1" thickBot="1" x14ac:dyDescent="0.3">
      <c r="A118" s="21" t="s">
        <v>3</v>
      </c>
      <c r="B118" s="20">
        <v>-4515000</v>
      </c>
      <c r="C118" s="20">
        <f>-30969834.6+107752.1</f>
        <v>-30862082.5</v>
      </c>
      <c r="D118" s="20">
        <f>D116+D117</f>
        <v>0</v>
      </c>
      <c r="E118" s="20"/>
      <c r="F118" s="20">
        <v>-3705417.11</v>
      </c>
      <c r="G118" s="19">
        <f>SUM(B118:F118)</f>
        <v>-39082499.609999999</v>
      </c>
      <c r="N118" s="15"/>
    </row>
    <row r="119" spans="1:14" ht="18.75" customHeight="1" thickBot="1" x14ac:dyDescent="0.3">
      <c r="A119" s="18" t="s">
        <v>2</v>
      </c>
      <c r="B119" s="17">
        <f>B117+B118</f>
        <v>32085000</v>
      </c>
      <c r="C119" s="17">
        <f>C117+C118</f>
        <v>35282005.24000001</v>
      </c>
      <c r="D119" s="17"/>
      <c r="E119" s="17">
        <f>E117+E118</f>
        <v>528544.31999999937</v>
      </c>
      <c r="F119" s="17">
        <f>F117+F118</f>
        <v>88521179.779999986</v>
      </c>
      <c r="G119" s="16">
        <f>G117+G118</f>
        <v>156416729.33999997</v>
      </c>
      <c r="N119" s="15"/>
    </row>
    <row r="120" spans="1:14" ht="21.6" customHeight="1" x14ac:dyDescent="0.25">
      <c r="A120" s="14"/>
      <c r="B120" s="4"/>
      <c r="C120" s="4"/>
      <c r="D120" s="4"/>
      <c r="E120" s="4"/>
      <c r="F120" s="4"/>
      <c r="G120" s="4"/>
    </row>
    <row r="121" spans="1:14" ht="35.25" customHeight="1" x14ac:dyDescent="0.25">
      <c r="A121" s="13" t="s">
        <v>1</v>
      </c>
      <c r="B121" s="11"/>
      <c r="C121" s="12"/>
      <c r="D121" s="11"/>
      <c r="E121" s="11"/>
    </row>
    <row r="122" spans="1:14" ht="21.6" customHeight="1" x14ac:dyDescent="0.25">
      <c r="A122" s="8"/>
      <c r="B122" s="10"/>
      <c r="C122" s="10"/>
      <c r="D122" s="10"/>
      <c r="E122" s="10"/>
    </row>
    <row r="123" spans="1:14" ht="21.6" customHeight="1" x14ac:dyDescent="0.25">
      <c r="A123" s="9" t="s">
        <v>116</v>
      </c>
      <c r="B123" s="8"/>
      <c r="D123" s="7"/>
      <c r="E123" s="7"/>
    </row>
    <row r="124" spans="1:14" ht="21.6" customHeight="1" x14ac:dyDescent="0.25">
      <c r="A124" s="6" t="s">
        <v>0</v>
      </c>
      <c r="B124" s="5"/>
      <c r="D124" s="5"/>
      <c r="E124" s="5"/>
    </row>
    <row r="125" spans="1:14" x14ac:dyDescent="0.25">
      <c r="C125" s="3"/>
      <c r="D125" s="3"/>
      <c r="E125" s="3"/>
      <c r="F125" s="3"/>
    </row>
    <row r="126" spans="1:14" s="2" customFormat="1" x14ac:dyDescent="0.25">
      <c r="A126" s="1"/>
      <c r="C126" s="3"/>
      <c r="D126" s="3"/>
      <c r="E126" s="3"/>
      <c r="F126" s="3"/>
      <c r="H126" s="1"/>
      <c r="I126" s="1"/>
      <c r="J126" s="1"/>
      <c r="K126" s="1"/>
      <c r="L126" s="1"/>
      <c r="M126" s="1"/>
      <c r="N126" s="1"/>
    </row>
    <row r="127" spans="1:14" s="2" customFormat="1" x14ac:dyDescent="0.25">
      <c r="A127" s="1"/>
      <c r="C127" s="4"/>
      <c r="D127" s="3"/>
      <c r="E127" s="3"/>
      <c r="F127" s="3"/>
      <c r="H127" s="1"/>
      <c r="I127" s="1"/>
      <c r="J127" s="1"/>
      <c r="K127" s="1"/>
      <c r="L127" s="1"/>
      <c r="M127" s="1"/>
      <c r="N127" s="1"/>
    </row>
    <row r="128" spans="1:14" x14ac:dyDescent="0.25">
      <c r="C128" s="3"/>
      <c r="D128" s="3"/>
      <c r="E128" s="3"/>
      <c r="F128" s="3"/>
    </row>
    <row r="129" spans="1:16" s="2" customFormat="1" x14ac:dyDescent="0.25">
      <c r="A129" s="1"/>
      <c r="C129" s="4"/>
      <c r="D129" s="3"/>
      <c r="E129" s="3"/>
      <c r="F129" s="3"/>
      <c r="H129" s="1"/>
      <c r="I129" s="1"/>
      <c r="J129" s="1"/>
      <c r="K129" s="1"/>
      <c r="L129" s="1"/>
      <c r="M129" s="1"/>
      <c r="N129" s="1"/>
    </row>
    <row r="130" spans="1:16" s="2" customFormat="1" x14ac:dyDescent="0.25">
      <c r="A130" s="1"/>
      <c r="C130" s="4"/>
      <c r="D130" s="3"/>
      <c r="E130" s="3"/>
      <c r="F130" s="3"/>
      <c r="H130" s="1"/>
      <c r="I130" s="1"/>
      <c r="J130" s="1"/>
      <c r="K130" s="1"/>
      <c r="L130" s="1"/>
      <c r="M130" s="1"/>
      <c r="N130" s="1"/>
    </row>
    <row r="131" spans="1:16" s="2" customFormat="1" x14ac:dyDescent="0.25">
      <c r="A131" s="1"/>
      <c r="C131" s="3"/>
      <c r="D131" s="3"/>
      <c r="E131" s="3"/>
      <c r="F131" s="3"/>
      <c r="H131" s="1"/>
      <c r="I131" s="1"/>
      <c r="J131" s="1"/>
      <c r="K131" s="1"/>
      <c r="L131" s="1"/>
      <c r="M131" s="1"/>
      <c r="N131" s="1"/>
      <c r="O131" s="1"/>
      <c r="P131" s="1"/>
    </row>
  </sheetData>
  <mergeCells count="10">
    <mergeCell ref="A4:G4"/>
    <mergeCell ref="A5:G5"/>
    <mergeCell ref="A6:G6"/>
    <mergeCell ref="A7:H7"/>
    <mergeCell ref="A11:A12"/>
    <mergeCell ref="B11:C11"/>
    <mergeCell ref="D11:D12"/>
    <mergeCell ref="E11:E12"/>
    <mergeCell ref="F11:F12"/>
    <mergeCell ref="G11:G12"/>
  </mergeCells>
  <printOptions horizontalCentered="1"/>
  <pageMargins left="0.511811023622047" right="0.23622047244094499" top="0.75" bottom="0.75" header="0.31496062992126" footer="0.31496062992126"/>
  <pageSetup paperSize="9" scale="8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December2025</vt:lpstr>
      <vt:lpstr>December2025!Print_Area</vt:lpstr>
      <vt:lpstr>December2025!Print_Titles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PACCO-839</dc:creator>
  <cp:lastModifiedBy>PACCO-665</cp:lastModifiedBy>
  <dcterms:created xsi:type="dcterms:W3CDTF">2026-01-28T03:58:34Z</dcterms:created>
  <dcterms:modified xsi:type="dcterms:W3CDTF">2026-02-19T02:52:16Z</dcterms:modified>
</cp:coreProperties>
</file>